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name\Desktop\"/>
    </mc:Choice>
  </mc:AlternateContent>
  <xr:revisionPtr revIDLastSave="0" documentId="13_ncr:1_{2B4C43A0-5DD8-42AC-BF37-622278017F38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Premissas" sheetId="1" r:id="rId1"/>
    <sheet name="Comprar" sheetId="2" r:id="rId2"/>
    <sheet name="Arrendar" sheetId="3" r:id="rId3"/>
    <sheet name="Comparação final" sheetId="4" r:id="rId4"/>
    <sheet name="Sensibilidade" sheetId="7" r:id="rId5"/>
    <sheet name="Anexo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4" l="1"/>
  <c r="H6" i="4"/>
  <c r="F6" i="4"/>
  <c r="H8" i="4"/>
  <c r="D10" i="2"/>
  <c r="C6" i="7"/>
  <c r="C7" i="7" s="1"/>
  <c r="C5" i="7"/>
  <c r="D9" i="2"/>
  <c r="D10" i="1"/>
  <c r="D11" i="1"/>
  <c r="P8" i="3"/>
  <c r="Q8" i="3"/>
  <c r="O8" i="3"/>
  <c r="Q6" i="3"/>
  <c r="P6" i="3"/>
  <c r="O6" i="3"/>
  <c r="V14" i="2"/>
  <c r="X15" i="2"/>
  <c r="X16" i="2" s="1"/>
  <c r="X14" i="2"/>
  <c r="T15" i="2"/>
  <c r="T16" i="2" s="1"/>
  <c r="T17" i="2" s="1"/>
  <c r="T18" i="2" s="1"/>
  <c r="T19" i="2" s="1"/>
  <c r="T20" i="2" s="1"/>
  <c r="T21" i="2" s="1"/>
  <c r="T22" i="2" s="1"/>
  <c r="T23" i="2" s="1"/>
  <c r="T24" i="2" s="1"/>
  <c r="T25" i="2" s="1"/>
  <c r="T26" i="2" s="1"/>
  <c r="T27" i="2" s="1"/>
  <c r="T28" i="2" s="1"/>
  <c r="T29" i="2" s="1"/>
  <c r="T30" i="2" s="1"/>
  <c r="T31" i="2" s="1"/>
  <c r="T32" i="2" s="1"/>
  <c r="T33" i="2" s="1"/>
  <c r="T34" i="2" s="1"/>
  <c r="T35" i="2" s="1"/>
  <c r="T36" i="2" s="1"/>
  <c r="T37" i="2" s="1"/>
  <c r="T38" i="2" s="1"/>
  <c r="T39" i="2" s="1"/>
  <c r="T40" i="2" s="1"/>
  <c r="T41" i="2" s="1"/>
  <c r="T42" i="2" s="1"/>
  <c r="T43" i="2" s="1"/>
  <c r="T14" i="2"/>
  <c r="O9" i="2"/>
  <c r="P14" i="2" s="1"/>
  <c r="O7" i="2"/>
  <c r="D372" i="2" s="1"/>
  <c r="O8" i="2"/>
  <c r="D144" i="2"/>
  <c r="D163" i="2"/>
  <c r="D213" i="2"/>
  <c r="D229" i="2"/>
  <c r="D239" i="2"/>
  <c r="D257" i="2"/>
  <c r="D260" i="2"/>
  <c r="D261" i="2"/>
  <c r="D274" i="2"/>
  <c r="D276" i="2"/>
  <c r="D277" i="2"/>
  <c r="D279" i="2"/>
  <c r="D292" i="2"/>
  <c r="D296" i="2"/>
  <c r="D297" i="2"/>
  <c r="D303" i="2"/>
  <c r="D304" i="2"/>
  <c r="D305" i="2"/>
  <c r="D311" i="2"/>
  <c r="D312" i="2"/>
  <c r="D313" i="2"/>
  <c r="D321" i="2"/>
  <c r="D322" i="2"/>
  <c r="D323" i="2"/>
  <c r="D324" i="2"/>
  <c r="D325" i="2"/>
  <c r="D326" i="2"/>
  <c r="D337" i="2"/>
  <c r="D338" i="2"/>
  <c r="D339" i="2"/>
  <c r="D342" i="2"/>
  <c r="D343" i="2"/>
  <c r="D344" i="2"/>
  <c r="D345" i="2"/>
  <c r="D351" i="2"/>
  <c r="D352" i="2"/>
  <c r="D358" i="2"/>
  <c r="D359" i="2"/>
  <c r="D360" i="2"/>
  <c r="A369" i="2"/>
  <c r="A370" i="2"/>
  <c r="A371" i="2"/>
  <c r="A372" i="2"/>
  <c r="A373" i="2"/>
  <c r="A363" i="2"/>
  <c r="A364" i="2"/>
  <c r="A365" i="2"/>
  <c r="A366" i="2"/>
  <c r="A367" i="2"/>
  <c r="A368" i="2"/>
  <c r="A311" i="2"/>
  <c r="A312" i="2"/>
  <c r="A313" i="2"/>
  <c r="A314" i="2"/>
  <c r="A315" i="2"/>
  <c r="A316" i="2"/>
  <c r="A317" i="2"/>
  <c r="A318" i="2"/>
  <c r="A319" i="2"/>
  <c r="A320" i="2"/>
  <c r="A321" i="2"/>
  <c r="A322" i="2"/>
  <c r="A323" i="2"/>
  <c r="A324" i="2"/>
  <c r="A325" i="2"/>
  <c r="A326" i="2"/>
  <c r="A327" i="2"/>
  <c r="A328" i="2"/>
  <c r="A329" i="2"/>
  <c r="A330" i="2"/>
  <c r="A331" i="2"/>
  <c r="A332" i="2"/>
  <c r="A333" i="2"/>
  <c r="A334" i="2"/>
  <c r="A335" i="2"/>
  <c r="A336" i="2"/>
  <c r="A337" i="2"/>
  <c r="A338" i="2"/>
  <c r="A339" i="2"/>
  <c r="A340" i="2"/>
  <c r="A341" i="2"/>
  <c r="A342" i="2"/>
  <c r="A343" i="2"/>
  <c r="A344" i="2"/>
  <c r="A345" i="2"/>
  <c r="A346" i="2"/>
  <c r="A347" i="2"/>
  <c r="A348" i="2"/>
  <c r="A349" i="2"/>
  <c r="A350" i="2"/>
  <c r="A351" i="2"/>
  <c r="A352" i="2"/>
  <c r="A353" i="2"/>
  <c r="A354" i="2"/>
  <c r="A355" i="2"/>
  <c r="A356" i="2"/>
  <c r="A357" i="2"/>
  <c r="A358" i="2"/>
  <c r="A359" i="2"/>
  <c r="A360" i="2"/>
  <c r="A361" i="2"/>
  <c r="A362" i="2"/>
  <c r="A269" i="2"/>
  <c r="A270" i="2"/>
  <c r="A271" i="2"/>
  <c r="A272" i="2"/>
  <c r="A273" i="2"/>
  <c r="A274" i="2"/>
  <c r="A275" i="2"/>
  <c r="A276" i="2"/>
  <c r="A277" i="2"/>
  <c r="A278" i="2"/>
  <c r="A279" i="2"/>
  <c r="A280" i="2"/>
  <c r="A281" i="2"/>
  <c r="A282" i="2"/>
  <c r="A283" i="2"/>
  <c r="A284" i="2"/>
  <c r="A285" i="2"/>
  <c r="A286" i="2"/>
  <c r="A287" i="2"/>
  <c r="A288" i="2"/>
  <c r="A289" i="2"/>
  <c r="A290" i="2"/>
  <c r="A291" i="2"/>
  <c r="A292" i="2"/>
  <c r="A293" i="2"/>
  <c r="A294" i="2"/>
  <c r="A295" i="2"/>
  <c r="A296" i="2"/>
  <c r="A297" i="2"/>
  <c r="A298" i="2"/>
  <c r="A299" i="2"/>
  <c r="A300" i="2"/>
  <c r="A301" i="2"/>
  <c r="A302" i="2"/>
  <c r="A303" i="2"/>
  <c r="A304" i="2"/>
  <c r="A305" i="2"/>
  <c r="A306" i="2"/>
  <c r="A307" i="2"/>
  <c r="A308" i="2"/>
  <c r="A309" i="2"/>
  <c r="A31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225" i="2"/>
  <c r="A226" i="2"/>
  <c r="A227" i="2"/>
  <c r="A228" i="2"/>
  <c r="A229" i="2"/>
  <c r="A230" i="2"/>
  <c r="A231" i="2"/>
  <c r="A232" i="2"/>
  <c r="A233" i="2"/>
  <c r="A234" i="2"/>
  <c r="A235" i="2"/>
  <c r="A236" i="2"/>
  <c r="A237" i="2"/>
  <c r="A238" i="2"/>
  <c r="A239" i="2"/>
  <c r="A240" i="2"/>
  <c r="A241" i="2"/>
  <c r="A242" i="2"/>
  <c r="A243" i="2"/>
  <c r="A244" i="2"/>
  <c r="A245" i="2"/>
  <c r="A246" i="2"/>
  <c r="A247" i="2"/>
  <c r="A248" i="2"/>
  <c r="A249" i="2"/>
  <c r="A250" i="2"/>
  <c r="A251" i="2"/>
  <c r="A252" i="2"/>
  <c r="A253" i="2"/>
  <c r="A254" i="2"/>
  <c r="A255" i="2"/>
  <c r="A256" i="2"/>
  <c r="A257" i="2"/>
  <c r="A258" i="2"/>
  <c r="A259" i="2"/>
  <c r="A260" i="2"/>
  <c r="A261" i="2"/>
  <c r="A262" i="2"/>
  <c r="A263" i="2"/>
  <c r="A264" i="2"/>
  <c r="A265" i="2"/>
  <c r="A266" i="2"/>
  <c r="A267" i="2"/>
  <c r="A268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27" i="2"/>
  <c r="D16" i="2"/>
  <c r="D17" i="2"/>
  <c r="D18" i="2"/>
  <c r="D19" i="2"/>
  <c r="D20" i="2"/>
  <c r="D21" i="2"/>
  <c r="D22" i="2"/>
  <c r="D23" i="2"/>
  <c r="D24" i="2"/>
  <c r="D30" i="2"/>
  <c r="D31" i="2"/>
  <c r="D32" i="2"/>
  <c r="D33" i="2"/>
  <c r="D34" i="2"/>
  <c r="D35" i="2"/>
  <c r="D36" i="2"/>
  <c r="D37" i="2"/>
  <c r="D38" i="2"/>
  <c r="D39" i="2"/>
  <c r="D40" i="2"/>
  <c r="O5" i="3"/>
  <c r="H12" i="3" s="1"/>
  <c r="H13" i="3" s="1"/>
  <c r="H14" i="3" s="1"/>
  <c r="H15" i="3" s="1"/>
  <c r="H16" i="3" s="1"/>
  <c r="H17" i="3" s="1"/>
  <c r="H18" i="3" s="1"/>
  <c r="H19" i="3" s="1"/>
  <c r="H20" i="3" s="1"/>
  <c r="H21" i="3" s="1"/>
  <c r="H22" i="3" s="1"/>
  <c r="H23" i="3" s="1"/>
  <c r="H24" i="3" s="1"/>
  <c r="H25" i="3" s="1"/>
  <c r="H26" i="3" s="1"/>
  <c r="H27" i="3" s="1"/>
  <c r="H28" i="3" s="1"/>
  <c r="H29" i="3" s="1"/>
  <c r="H30" i="3" s="1"/>
  <c r="H31" i="3" s="1"/>
  <c r="H32" i="3" s="1"/>
  <c r="H33" i="3" s="1"/>
  <c r="H34" i="3" s="1"/>
  <c r="H35" i="3" s="1"/>
  <c r="H36" i="3" s="1"/>
  <c r="H37" i="3" s="1"/>
  <c r="H38" i="3" s="1"/>
  <c r="H39" i="3" s="1"/>
  <c r="H40" i="3" s="1"/>
  <c r="H41" i="3" s="1"/>
  <c r="O6" i="2"/>
  <c r="J14" i="2" s="1"/>
  <c r="F15" i="2" s="1"/>
  <c r="O5" i="2"/>
  <c r="M9" i="1"/>
  <c r="M7" i="1"/>
  <c r="R14" i="2" s="1"/>
  <c r="R15" i="2" s="1"/>
  <c r="R16" i="2" s="1"/>
  <c r="R17" i="2" s="1"/>
  <c r="R18" i="2" s="1"/>
  <c r="R19" i="2" s="1"/>
  <c r="R20" i="2" s="1"/>
  <c r="R21" i="2" s="1"/>
  <c r="R22" i="2" s="1"/>
  <c r="R23" i="2" s="1"/>
  <c r="R24" i="2" s="1"/>
  <c r="R25" i="2" s="1"/>
  <c r="R26" i="2" s="1"/>
  <c r="R27" i="2" s="1"/>
  <c r="R28" i="2" s="1"/>
  <c r="R29" i="2" s="1"/>
  <c r="R30" i="2" s="1"/>
  <c r="R31" i="2" s="1"/>
  <c r="R32" i="2" s="1"/>
  <c r="R33" i="2" s="1"/>
  <c r="R34" i="2" s="1"/>
  <c r="R35" i="2" s="1"/>
  <c r="R36" i="2" s="1"/>
  <c r="R37" i="2" s="1"/>
  <c r="R38" i="2" s="1"/>
  <c r="R39" i="2" s="1"/>
  <c r="R40" i="2" s="1"/>
  <c r="D20" i="1"/>
  <c r="T5" i="2" s="1"/>
  <c r="D7" i="4" l="1"/>
  <c r="X17" i="2"/>
  <c r="V16" i="2"/>
  <c r="Z14" i="2"/>
  <c r="P15" i="2"/>
  <c r="D275" i="2"/>
  <c r="D82" i="2"/>
  <c r="D240" i="2"/>
  <c r="T44" i="2"/>
  <c r="O7" i="3"/>
  <c r="D231" i="2"/>
  <c r="D295" i="2"/>
  <c r="D230" i="2"/>
  <c r="D291" i="2"/>
  <c r="D228" i="2"/>
  <c r="D290" i="2"/>
  <c r="D214" i="2"/>
  <c r="V15" i="2"/>
  <c r="D278" i="2"/>
  <c r="D210" i="2"/>
  <c r="R41" i="2"/>
  <c r="D357" i="2"/>
  <c r="D336" i="2"/>
  <c r="D310" i="2"/>
  <c r="D289" i="2"/>
  <c r="D256" i="2"/>
  <c r="D209" i="2"/>
  <c r="D356" i="2"/>
  <c r="D335" i="2"/>
  <c r="D309" i="2"/>
  <c r="D288" i="2"/>
  <c r="D255" i="2"/>
  <c r="D192" i="2"/>
  <c r="D355" i="2"/>
  <c r="D329" i="2"/>
  <c r="D308" i="2"/>
  <c r="D287" i="2"/>
  <c r="D249" i="2"/>
  <c r="D184" i="2"/>
  <c r="D354" i="2"/>
  <c r="D328" i="2"/>
  <c r="D307" i="2"/>
  <c r="D281" i="2"/>
  <c r="D248" i="2"/>
  <c r="D183" i="2"/>
  <c r="D353" i="2"/>
  <c r="D327" i="2"/>
  <c r="D306" i="2"/>
  <c r="D280" i="2"/>
  <c r="D247" i="2"/>
  <c r="D166" i="2"/>
  <c r="D162" i="2"/>
  <c r="D133" i="2"/>
  <c r="D97" i="2"/>
  <c r="D341" i="2"/>
  <c r="D320" i="2"/>
  <c r="D294" i="2"/>
  <c r="D273" i="2"/>
  <c r="D227" i="2"/>
  <c r="D361" i="2"/>
  <c r="D340" i="2"/>
  <c r="D319" i="2"/>
  <c r="D293" i="2"/>
  <c r="D272" i="2"/>
  <c r="D226" i="2"/>
  <c r="D129" i="2"/>
  <c r="D81" i="2"/>
  <c r="D208" i="2"/>
  <c r="D182" i="2"/>
  <c r="D161" i="2"/>
  <c r="D128" i="2"/>
  <c r="D80" i="2"/>
  <c r="D207" i="2"/>
  <c r="D181" i="2"/>
  <c r="D160" i="2"/>
  <c r="D127" i="2"/>
  <c r="D73" i="2"/>
  <c r="D201" i="2"/>
  <c r="D180" i="2"/>
  <c r="D159" i="2"/>
  <c r="D120" i="2"/>
  <c r="D71" i="2"/>
  <c r="D200" i="2"/>
  <c r="D179" i="2"/>
  <c r="D153" i="2"/>
  <c r="D118" i="2"/>
  <c r="D67" i="2"/>
  <c r="D246" i="2"/>
  <c r="D225" i="2"/>
  <c r="D199" i="2"/>
  <c r="D178" i="2"/>
  <c r="D152" i="2"/>
  <c r="D116" i="2"/>
  <c r="D65" i="2"/>
  <c r="D271" i="2"/>
  <c r="D245" i="2"/>
  <c r="D224" i="2"/>
  <c r="D198" i="2"/>
  <c r="D177" i="2"/>
  <c r="D151" i="2"/>
  <c r="D114" i="2"/>
  <c r="D56" i="2"/>
  <c r="D265" i="2"/>
  <c r="D244" i="2"/>
  <c r="D223" i="2"/>
  <c r="D197" i="2"/>
  <c r="D176" i="2"/>
  <c r="D150" i="2"/>
  <c r="D112" i="2"/>
  <c r="D54" i="2"/>
  <c r="D264" i="2"/>
  <c r="D243" i="2"/>
  <c r="D217" i="2"/>
  <c r="D196" i="2"/>
  <c r="D175" i="2"/>
  <c r="D149" i="2"/>
  <c r="D103" i="2"/>
  <c r="D53" i="2"/>
  <c r="D263" i="2"/>
  <c r="D242" i="2"/>
  <c r="D216" i="2"/>
  <c r="D195" i="2"/>
  <c r="D169" i="2"/>
  <c r="D148" i="2"/>
  <c r="D102" i="2"/>
  <c r="D51" i="2"/>
  <c r="D262" i="2"/>
  <c r="D241" i="2"/>
  <c r="D215" i="2"/>
  <c r="D194" i="2"/>
  <c r="D168" i="2"/>
  <c r="D147" i="2"/>
  <c r="D101" i="2"/>
  <c r="D193" i="2"/>
  <c r="D167" i="2"/>
  <c r="D146" i="2"/>
  <c r="D99" i="2"/>
  <c r="D259" i="2"/>
  <c r="D233" i="2"/>
  <c r="D212" i="2"/>
  <c r="D191" i="2"/>
  <c r="D165" i="2"/>
  <c r="D137" i="2"/>
  <c r="D88" i="2"/>
  <c r="D258" i="2"/>
  <c r="D232" i="2"/>
  <c r="D211" i="2"/>
  <c r="D185" i="2"/>
  <c r="D164" i="2"/>
  <c r="D135" i="2"/>
  <c r="D86" i="2"/>
  <c r="D121" i="2"/>
  <c r="D100" i="2"/>
  <c r="D79" i="2"/>
  <c r="D52" i="2"/>
  <c r="D145" i="2"/>
  <c r="D119" i="2"/>
  <c r="D98" i="2"/>
  <c r="D72" i="2"/>
  <c r="D50" i="2"/>
  <c r="D49" i="2"/>
  <c r="D143" i="2"/>
  <c r="D117" i="2"/>
  <c r="D96" i="2"/>
  <c r="D70" i="2"/>
  <c r="D48" i="2"/>
  <c r="D95" i="2"/>
  <c r="D69" i="2"/>
  <c r="D47" i="2"/>
  <c r="D136" i="2"/>
  <c r="D115" i="2"/>
  <c r="D89" i="2"/>
  <c r="D68" i="2"/>
  <c r="D371" i="2"/>
  <c r="D370" i="2"/>
  <c r="D134" i="2"/>
  <c r="D113" i="2"/>
  <c r="D87" i="2"/>
  <c r="D66" i="2"/>
  <c r="D369" i="2"/>
  <c r="D367" i="2"/>
  <c r="D132" i="2"/>
  <c r="D111" i="2"/>
  <c r="D85" i="2"/>
  <c r="D64" i="2"/>
  <c r="D15" i="2"/>
  <c r="D131" i="2"/>
  <c r="D105" i="2"/>
  <c r="D84" i="2"/>
  <c r="D63" i="2"/>
  <c r="D130" i="2"/>
  <c r="D104" i="2"/>
  <c r="D83" i="2"/>
  <c r="D57" i="2"/>
  <c r="D368" i="2"/>
  <c r="D55" i="2"/>
  <c r="D29" i="2"/>
  <c r="D366" i="2"/>
  <c r="D350" i="2"/>
  <c r="D334" i="2"/>
  <c r="D318" i="2"/>
  <c r="D302" i="2"/>
  <c r="D286" i="2"/>
  <c r="D270" i="2"/>
  <c r="D254" i="2"/>
  <c r="D238" i="2"/>
  <c r="D222" i="2"/>
  <c r="D206" i="2"/>
  <c r="D190" i="2"/>
  <c r="D174" i="2"/>
  <c r="D158" i="2"/>
  <c r="D142" i="2"/>
  <c r="D126" i="2"/>
  <c r="D110" i="2"/>
  <c r="D94" i="2"/>
  <c r="D78" i="2"/>
  <c r="D62" i="2"/>
  <c r="D46" i="2"/>
  <c r="D28" i="2"/>
  <c r="D349" i="2"/>
  <c r="D317" i="2"/>
  <c r="D285" i="2"/>
  <c r="D253" i="2"/>
  <c r="D221" i="2"/>
  <c r="D189" i="2"/>
  <c r="D157" i="2"/>
  <c r="D125" i="2"/>
  <c r="D93" i="2"/>
  <c r="D61" i="2"/>
  <c r="D43" i="2"/>
  <c r="D348" i="2"/>
  <c r="D316" i="2"/>
  <c r="D284" i="2"/>
  <c r="D252" i="2"/>
  <c r="D220" i="2"/>
  <c r="D188" i="2"/>
  <c r="D156" i="2"/>
  <c r="D108" i="2"/>
  <c r="D60" i="2"/>
  <c r="D42" i="2"/>
  <c r="D26" i="2"/>
  <c r="D363" i="2"/>
  <c r="D347" i="2"/>
  <c r="D331" i="2"/>
  <c r="D315" i="2"/>
  <c r="D299" i="2"/>
  <c r="D283" i="2"/>
  <c r="D267" i="2"/>
  <c r="D251" i="2"/>
  <c r="D235" i="2"/>
  <c r="D219" i="2"/>
  <c r="D203" i="2"/>
  <c r="D187" i="2"/>
  <c r="D171" i="2"/>
  <c r="D155" i="2"/>
  <c r="D139" i="2"/>
  <c r="D123" i="2"/>
  <c r="D107" i="2"/>
  <c r="D91" i="2"/>
  <c r="D75" i="2"/>
  <c r="D59" i="2"/>
  <c r="D373" i="2"/>
  <c r="D44" i="2"/>
  <c r="D365" i="2"/>
  <c r="D333" i="2"/>
  <c r="D301" i="2"/>
  <c r="D269" i="2"/>
  <c r="D237" i="2"/>
  <c r="D205" i="2"/>
  <c r="D173" i="2"/>
  <c r="D141" i="2"/>
  <c r="D109" i="2"/>
  <c r="D77" i="2"/>
  <c r="D45" i="2"/>
  <c r="D27" i="2"/>
  <c r="D364" i="2"/>
  <c r="D332" i="2"/>
  <c r="D300" i="2"/>
  <c r="D268" i="2"/>
  <c r="D236" i="2"/>
  <c r="D204" i="2"/>
  <c r="D172" i="2"/>
  <c r="D140" i="2"/>
  <c r="D124" i="2"/>
  <c r="D92" i="2"/>
  <c r="D76" i="2"/>
  <c r="D41" i="2"/>
  <c r="D25" i="2"/>
  <c r="D362" i="2"/>
  <c r="D346" i="2"/>
  <c r="D330" i="2"/>
  <c r="D314" i="2"/>
  <c r="D298" i="2"/>
  <c r="D282" i="2"/>
  <c r="D266" i="2"/>
  <c r="D250" i="2"/>
  <c r="D234" i="2"/>
  <c r="D218" i="2"/>
  <c r="D202" i="2"/>
  <c r="D186" i="2"/>
  <c r="D170" i="2"/>
  <c r="D154" i="2"/>
  <c r="D138" i="2"/>
  <c r="D122" i="2"/>
  <c r="D106" i="2"/>
  <c r="D90" i="2"/>
  <c r="D74" i="2"/>
  <c r="D58" i="2"/>
  <c r="D12" i="3"/>
  <c r="D13" i="3" s="1"/>
  <c r="D14" i="3" s="1"/>
  <c r="D15" i="3" s="1"/>
  <c r="D16" i="3" s="1"/>
  <c r="D17" i="3" s="1"/>
  <c r="D18" i="3" s="1"/>
  <c r="D19" i="3" s="1"/>
  <c r="D20" i="3" s="1"/>
  <c r="D21" i="3" s="1"/>
  <c r="D22" i="3" s="1"/>
  <c r="D23" i="3" s="1"/>
  <c r="D24" i="3" s="1"/>
  <c r="D25" i="3" s="1"/>
  <c r="D26" i="3" s="1"/>
  <c r="D27" i="3" s="1"/>
  <c r="D28" i="3" s="1"/>
  <c r="D29" i="3" s="1"/>
  <c r="D30" i="3" s="1"/>
  <c r="D31" i="3" s="1"/>
  <c r="D32" i="3" s="1"/>
  <c r="D33" i="3" s="1"/>
  <c r="D34" i="3" s="1"/>
  <c r="D35" i="3" s="1"/>
  <c r="D36" i="3" s="1"/>
  <c r="D37" i="3" s="1"/>
  <c r="D38" i="3" s="1"/>
  <c r="D39" i="3" s="1"/>
  <c r="D40" i="3" s="1"/>
  <c r="D41" i="3" s="1"/>
  <c r="F12" i="3"/>
  <c r="F13" i="3" s="1"/>
  <c r="F14" i="3" s="1"/>
  <c r="F15" i="3" s="1"/>
  <c r="F16" i="3" s="1"/>
  <c r="F17" i="3" s="1"/>
  <c r="F18" i="3" s="1"/>
  <c r="F19" i="3" s="1"/>
  <c r="F20" i="3" s="1"/>
  <c r="F21" i="3" s="1"/>
  <c r="F22" i="3" s="1"/>
  <c r="F23" i="3" s="1"/>
  <c r="F24" i="3" s="1"/>
  <c r="F25" i="3" s="1"/>
  <c r="F26" i="3" s="1"/>
  <c r="F27" i="3" s="1"/>
  <c r="F28" i="3" s="1"/>
  <c r="F29" i="3" s="1"/>
  <c r="F30" i="3" s="1"/>
  <c r="F31" i="3" s="1"/>
  <c r="F32" i="3" s="1"/>
  <c r="F33" i="3" s="1"/>
  <c r="F34" i="3" s="1"/>
  <c r="F35" i="3" s="1"/>
  <c r="F36" i="3" s="1"/>
  <c r="F37" i="3" s="1"/>
  <c r="F38" i="3" s="1"/>
  <c r="F39" i="3" s="1"/>
  <c r="F40" i="3" s="1"/>
  <c r="F41" i="3" s="1"/>
  <c r="D22" i="1"/>
  <c r="T7" i="2" s="1"/>
  <c r="D21" i="1"/>
  <c r="T6" i="2" s="1"/>
  <c r="D7" i="2" s="1"/>
  <c r="H15" i="2" l="1"/>
  <c r="J15" i="2" s="1"/>
  <c r="F16" i="2" s="1"/>
  <c r="F7" i="4"/>
  <c r="V12" i="3"/>
  <c r="R12" i="3"/>
  <c r="N12" i="3"/>
  <c r="Z15" i="2"/>
  <c r="P16" i="2"/>
  <c r="X18" i="2"/>
  <c r="V17" i="2"/>
  <c r="F6" i="3"/>
  <c r="D6" i="4" s="1"/>
  <c r="R42" i="2"/>
  <c r="P17" i="2" l="1"/>
  <c r="Z16" i="2"/>
  <c r="P12" i="3"/>
  <c r="N13" i="3" s="1"/>
  <c r="X19" i="2"/>
  <c r="V18" i="2"/>
  <c r="T12" i="3"/>
  <c r="R13" i="3" s="1"/>
  <c r="X12" i="3"/>
  <c r="V13" i="3"/>
  <c r="H16" i="2"/>
  <c r="J16" i="2" s="1"/>
  <c r="F17" i="2" s="1"/>
  <c r="H6" i="3"/>
  <c r="D6" i="3"/>
  <c r="R43" i="2"/>
  <c r="R44" i="2"/>
  <c r="T13" i="3" l="1"/>
  <c r="R14" i="3" s="1"/>
  <c r="P13" i="3"/>
  <c r="N14" i="3" s="1"/>
  <c r="X13" i="3"/>
  <c r="V14" i="3" s="1"/>
  <c r="X20" i="2"/>
  <c r="V19" i="2"/>
  <c r="P18" i="2"/>
  <c r="Z17" i="2"/>
  <c r="H17" i="2"/>
  <c r="J17" i="2" s="1"/>
  <c r="F18" i="2" s="1"/>
  <c r="P14" i="3" l="1"/>
  <c r="N15" i="3" s="1"/>
  <c r="T14" i="3"/>
  <c r="R15" i="3" s="1"/>
  <c r="X21" i="2"/>
  <c r="V20" i="2"/>
  <c r="P19" i="2"/>
  <c r="Z18" i="2"/>
  <c r="X14" i="3"/>
  <c r="V15" i="3" s="1"/>
  <c r="H18" i="2"/>
  <c r="J18" i="2" s="1"/>
  <c r="F19" i="2" s="1"/>
  <c r="X15" i="3" l="1"/>
  <c r="V16" i="3" s="1"/>
  <c r="P20" i="2"/>
  <c r="Z19" i="2"/>
  <c r="X22" i="2"/>
  <c r="V21" i="2"/>
  <c r="T15" i="3"/>
  <c r="R16" i="3" s="1"/>
  <c r="P15" i="3"/>
  <c r="N16" i="3" s="1"/>
  <c r="H19" i="2"/>
  <c r="J19" i="2" s="1"/>
  <c r="F20" i="2" s="1"/>
  <c r="T16" i="3" l="1"/>
  <c r="R17" i="3"/>
  <c r="P16" i="3"/>
  <c r="N17" i="3" s="1"/>
  <c r="X23" i="2"/>
  <c r="V22" i="2"/>
  <c r="P21" i="2"/>
  <c r="Z20" i="2"/>
  <c r="X16" i="3"/>
  <c r="V17" i="3"/>
  <c r="H20" i="2"/>
  <c r="J20" i="2" s="1"/>
  <c r="X17" i="3" l="1"/>
  <c r="V18" i="3"/>
  <c r="P22" i="2"/>
  <c r="Z21" i="2"/>
  <c r="X24" i="2"/>
  <c r="V23" i="2"/>
  <c r="P17" i="3"/>
  <c r="N18" i="3"/>
  <c r="T17" i="3"/>
  <c r="R18" i="3" s="1"/>
  <c r="F21" i="2"/>
  <c r="H21" i="2" s="1"/>
  <c r="J21" i="2" s="1"/>
  <c r="T18" i="3" l="1"/>
  <c r="R19" i="3"/>
  <c r="P18" i="3"/>
  <c r="N19" i="3"/>
  <c r="X25" i="2"/>
  <c r="V24" i="2"/>
  <c r="P23" i="2"/>
  <c r="Z22" i="2"/>
  <c r="X18" i="3"/>
  <c r="V19" i="3"/>
  <c r="F22" i="2"/>
  <c r="H22" i="2" s="1"/>
  <c r="J22" i="2" s="1"/>
  <c r="P24" i="2" l="1"/>
  <c r="Z23" i="2"/>
  <c r="X19" i="3"/>
  <c r="V20" i="3" s="1"/>
  <c r="X26" i="2"/>
  <c r="V25" i="2"/>
  <c r="P19" i="3"/>
  <c r="N20" i="3"/>
  <c r="T19" i="3"/>
  <c r="R20" i="3"/>
  <c r="F23" i="2"/>
  <c r="H23" i="2" s="1"/>
  <c r="J23" i="2" s="1"/>
  <c r="T20" i="3" l="1"/>
  <c r="R21" i="3" s="1"/>
  <c r="P20" i="3"/>
  <c r="N21" i="3"/>
  <c r="X27" i="2"/>
  <c r="V26" i="2"/>
  <c r="X20" i="3"/>
  <c r="V21" i="3"/>
  <c r="P25" i="2"/>
  <c r="Z24" i="2"/>
  <c r="F24" i="2"/>
  <c r="H24" i="2" s="1"/>
  <c r="J24" i="2" s="1"/>
  <c r="T21" i="3" l="1"/>
  <c r="R22" i="3"/>
  <c r="P26" i="2"/>
  <c r="Z25" i="2"/>
  <c r="X21" i="3"/>
  <c r="V22" i="3"/>
  <c r="P21" i="3"/>
  <c r="N22" i="3"/>
  <c r="X28" i="2"/>
  <c r="V27" i="2"/>
  <c r="F25" i="2"/>
  <c r="H25" i="2" s="1"/>
  <c r="J25" i="2" s="1"/>
  <c r="X29" i="2" l="1"/>
  <c r="V28" i="2"/>
  <c r="P22" i="3"/>
  <c r="N23" i="3"/>
  <c r="X22" i="3"/>
  <c r="V23" i="3"/>
  <c r="P27" i="2"/>
  <c r="Z26" i="2"/>
  <c r="T22" i="3"/>
  <c r="R23" i="3"/>
  <c r="F26" i="2"/>
  <c r="H26" i="2" s="1"/>
  <c r="J26" i="2" s="1"/>
  <c r="X30" i="2" l="1"/>
  <c r="V29" i="2"/>
  <c r="T23" i="3"/>
  <c r="R24" i="3"/>
  <c r="P28" i="2"/>
  <c r="Z27" i="2"/>
  <c r="X23" i="3"/>
  <c r="V24" i="3"/>
  <c r="P23" i="3"/>
  <c r="N24" i="3"/>
  <c r="F27" i="2"/>
  <c r="H27" i="2" s="1"/>
  <c r="J27" i="2" s="1"/>
  <c r="X31" i="2" l="1"/>
  <c r="V30" i="2"/>
  <c r="P24" i="3"/>
  <c r="N25" i="3" s="1"/>
  <c r="X24" i="3"/>
  <c r="V25" i="3" s="1"/>
  <c r="T24" i="3"/>
  <c r="R25" i="3" s="1"/>
  <c r="P29" i="2"/>
  <c r="Z28" i="2"/>
  <c r="F28" i="2"/>
  <c r="H28" i="2" s="1"/>
  <c r="J28" i="2" s="1"/>
  <c r="T25" i="3" l="1"/>
  <c r="R26" i="3" s="1"/>
  <c r="X25" i="3"/>
  <c r="V26" i="3"/>
  <c r="P25" i="3"/>
  <c r="N26" i="3"/>
  <c r="P30" i="2"/>
  <c r="Z29" i="2"/>
  <c r="X32" i="2"/>
  <c r="V31" i="2"/>
  <c r="F29" i="2"/>
  <c r="H29" i="2" s="1"/>
  <c r="J29" i="2" s="1"/>
  <c r="T26" i="3" l="1"/>
  <c r="R27" i="3" s="1"/>
  <c r="X33" i="2"/>
  <c r="V32" i="2"/>
  <c r="P31" i="2"/>
  <c r="Z30" i="2"/>
  <c r="X26" i="3"/>
  <c r="V27" i="3" s="1"/>
  <c r="P26" i="3"/>
  <c r="N27" i="3"/>
  <c r="F30" i="2"/>
  <c r="H30" i="2" s="1"/>
  <c r="J30" i="2" s="1"/>
  <c r="T27" i="3" l="1"/>
  <c r="R28" i="3" s="1"/>
  <c r="X27" i="3"/>
  <c r="V28" i="3"/>
  <c r="P27" i="3"/>
  <c r="N28" i="3"/>
  <c r="P32" i="2"/>
  <c r="Z31" i="2"/>
  <c r="X34" i="2"/>
  <c r="V33" i="2"/>
  <c r="F31" i="2"/>
  <c r="H31" i="2" s="1"/>
  <c r="J31" i="2" s="1"/>
  <c r="T28" i="3" l="1"/>
  <c r="R29" i="3" s="1"/>
  <c r="X35" i="2"/>
  <c r="V34" i="2"/>
  <c r="P28" i="3"/>
  <c r="N29" i="3"/>
  <c r="P33" i="2"/>
  <c r="Z32" i="2"/>
  <c r="X28" i="3"/>
  <c r="V29" i="3"/>
  <c r="F32" i="2"/>
  <c r="H32" i="2" s="1"/>
  <c r="J32" i="2" s="1"/>
  <c r="X29" i="3" l="1"/>
  <c r="V30" i="3"/>
  <c r="P34" i="2"/>
  <c r="Z33" i="2"/>
  <c r="P29" i="3"/>
  <c r="N30" i="3"/>
  <c r="X36" i="2"/>
  <c r="V35" i="2"/>
  <c r="T29" i="3"/>
  <c r="R30" i="3"/>
  <c r="F33" i="2"/>
  <c r="H33" i="2" s="1"/>
  <c r="J33" i="2" s="1"/>
  <c r="X37" i="2" l="1"/>
  <c r="V36" i="2"/>
  <c r="T30" i="3"/>
  <c r="R31" i="3"/>
  <c r="P30" i="3"/>
  <c r="N31" i="3"/>
  <c r="P35" i="2"/>
  <c r="Z34" i="2"/>
  <c r="X30" i="3"/>
  <c r="V31" i="3" s="1"/>
  <c r="F34" i="2"/>
  <c r="H34" i="2" s="1"/>
  <c r="J34" i="2" s="1"/>
  <c r="X31" i="3" l="1"/>
  <c r="V32" i="3"/>
  <c r="T31" i="3"/>
  <c r="R32" i="3"/>
  <c r="P31" i="3"/>
  <c r="N32" i="3"/>
  <c r="P36" i="2"/>
  <c r="Z35" i="2"/>
  <c r="X38" i="2"/>
  <c r="V37" i="2"/>
  <c r="F35" i="2"/>
  <c r="H35" i="2" s="1"/>
  <c r="J35" i="2" s="1"/>
  <c r="X39" i="2" l="1"/>
  <c r="V38" i="2"/>
  <c r="P37" i="2"/>
  <c r="Z36" i="2"/>
  <c r="P32" i="3"/>
  <c r="N33" i="3"/>
  <c r="T32" i="3"/>
  <c r="R33" i="3" s="1"/>
  <c r="X32" i="3"/>
  <c r="V33" i="3"/>
  <c r="F36" i="2"/>
  <c r="H36" i="2" s="1"/>
  <c r="J36" i="2" s="1"/>
  <c r="T33" i="3" l="1"/>
  <c r="R34" i="3"/>
  <c r="X33" i="3"/>
  <c r="V34" i="3"/>
  <c r="P33" i="3"/>
  <c r="N34" i="3"/>
  <c r="P38" i="2"/>
  <c r="Z37" i="2"/>
  <c r="X40" i="2"/>
  <c r="V39" i="2"/>
  <c r="F37" i="2"/>
  <c r="H37" i="2" s="1"/>
  <c r="J37" i="2" s="1"/>
  <c r="X41" i="2" l="1"/>
  <c r="V40" i="2"/>
  <c r="P39" i="2"/>
  <c r="Z38" i="2"/>
  <c r="P34" i="3"/>
  <c r="N35" i="3"/>
  <c r="X34" i="3"/>
  <c r="V35" i="3" s="1"/>
  <c r="T34" i="3"/>
  <c r="R35" i="3" s="1"/>
  <c r="F38" i="2"/>
  <c r="H38" i="2" s="1"/>
  <c r="J38" i="2" s="1"/>
  <c r="T35" i="3" l="1"/>
  <c r="R36" i="3"/>
  <c r="X35" i="3"/>
  <c r="V36" i="3"/>
  <c r="P35" i="3"/>
  <c r="N36" i="3"/>
  <c r="P40" i="2"/>
  <c r="Z39" i="2"/>
  <c r="X42" i="2"/>
  <c r="V41" i="2"/>
  <c r="F39" i="2"/>
  <c r="H39" i="2" s="1"/>
  <c r="J39" i="2"/>
  <c r="X43" i="2" l="1"/>
  <c r="V42" i="2"/>
  <c r="P41" i="2"/>
  <c r="Z40" i="2"/>
  <c r="P36" i="3"/>
  <c r="N37" i="3" s="1"/>
  <c r="X36" i="3"/>
  <c r="V37" i="3" s="1"/>
  <c r="T36" i="3"/>
  <c r="R37" i="3"/>
  <c r="F40" i="2"/>
  <c r="H40" i="2" s="1"/>
  <c r="J40" i="2" s="1"/>
  <c r="X37" i="3" l="1"/>
  <c r="V38" i="3" s="1"/>
  <c r="P37" i="3"/>
  <c r="N38" i="3"/>
  <c r="T37" i="3"/>
  <c r="R38" i="3" s="1"/>
  <c r="P42" i="2"/>
  <c r="Z41" i="2"/>
  <c r="V43" i="2"/>
  <c r="D8" i="2"/>
  <c r="X44" i="2"/>
  <c r="F41" i="2"/>
  <c r="H41" i="2" s="1"/>
  <c r="J41" i="2" s="1"/>
  <c r="T38" i="3" l="1"/>
  <c r="R39" i="3"/>
  <c r="V44" i="2"/>
  <c r="D6" i="2"/>
  <c r="P43" i="2"/>
  <c r="Z42" i="2"/>
  <c r="P38" i="3"/>
  <c r="N39" i="3" s="1"/>
  <c r="X38" i="3"/>
  <c r="V39" i="3" s="1"/>
  <c r="F42" i="2"/>
  <c r="H42" i="2" s="1"/>
  <c r="J42" i="2" s="1"/>
  <c r="X39" i="3" l="1"/>
  <c r="V40" i="3" s="1"/>
  <c r="P39" i="3"/>
  <c r="N40" i="3" s="1"/>
  <c r="Z43" i="2"/>
  <c r="P44" i="2"/>
  <c r="Z44" i="2" s="1"/>
  <c r="T39" i="3"/>
  <c r="R40" i="3" s="1"/>
  <c r="F43" i="2"/>
  <c r="H43" i="2" s="1"/>
  <c r="J43" i="2" s="1"/>
  <c r="T40" i="3" l="1"/>
  <c r="R41" i="3"/>
  <c r="F7" i="3" s="1"/>
  <c r="F8" i="3" s="1"/>
  <c r="P40" i="3"/>
  <c r="N41" i="3"/>
  <c r="D7" i="3" s="1"/>
  <c r="D8" i="3" s="1"/>
  <c r="X40" i="3"/>
  <c r="V41" i="3"/>
  <c r="H7" i="3" s="1"/>
  <c r="H8" i="3" s="1"/>
  <c r="F44" i="2"/>
  <c r="H44" i="2" s="1"/>
  <c r="J44" i="2" s="1"/>
  <c r="D8" i="4" l="1"/>
  <c r="I5" i="7"/>
  <c r="C10" i="7" s="1"/>
  <c r="F45" i="2"/>
  <c r="H45" i="2" s="1"/>
  <c r="J45" i="2" s="1"/>
  <c r="F46" i="2" l="1"/>
  <c r="H46" i="2" s="1"/>
  <c r="J46" i="2"/>
  <c r="F47" i="2" l="1"/>
  <c r="H47" i="2" s="1"/>
  <c r="J47" i="2" s="1"/>
  <c r="F48" i="2" l="1"/>
  <c r="H48" i="2" s="1"/>
  <c r="J48" i="2" s="1"/>
  <c r="F49" i="2" l="1"/>
  <c r="H49" i="2" s="1"/>
  <c r="J49" i="2" s="1"/>
  <c r="F50" i="2" l="1"/>
  <c r="H50" i="2" s="1"/>
  <c r="J50" i="2" s="1"/>
  <c r="F51" i="2" l="1"/>
  <c r="H51" i="2" s="1"/>
  <c r="J51" i="2" s="1"/>
  <c r="F52" i="2" l="1"/>
  <c r="H52" i="2" s="1"/>
  <c r="J52" i="2"/>
  <c r="F53" i="2" l="1"/>
  <c r="H53" i="2" s="1"/>
  <c r="J53" i="2" s="1"/>
  <c r="F54" i="2" l="1"/>
  <c r="H54" i="2" s="1"/>
  <c r="J54" i="2" s="1"/>
  <c r="F55" i="2" l="1"/>
  <c r="H55" i="2" s="1"/>
  <c r="J55" i="2" s="1"/>
  <c r="F56" i="2" l="1"/>
  <c r="H56" i="2" s="1"/>
  <c r="J56" i="2" s="1"/>
  <c r="F57" i="2" l="1"/>
  <c r="H57" i="2" s="1"/>
  <c r="J57" i="2" s="1"/>
  <c r="F58" i="2" l="1"/>
  <c r="H58" i="2" s="1"/>
  <c r="J58" i="2" s="1"/>
  <c r="F59" i="2" l="1"/>
  <c r="H59" i="2" s="1"/>
  <c r="J59" i="2"/>
  <c r="F60" i="2" l="1"/>
  <c r="H60" i="2" s="1"/>
  <c r="J60" i="2" s="1"/>
  <c r="F61" i="2" l="1"/>
  <c r="H61" i="2" s="1"/>
  <c r="J61" i="2" s="1"/>
  <c r="F62" i="2" l="1"/>
  <c r="H62" i="2" s="1"/>
  <c r="J62" i="2" s="1"/>
  <c r="F63" i="2" l="1"/>
  <c r="H63" i="2" s="1"/>
  <c r="J63" i="2" s="1"/>
  <c r="F64" i="2" l="1"/>
  <c r="H64" i="2" s="1"/>
  <c r="J64" i="2"/>
  <c r="F65" i="2" l="1"/>
  <c r="H65" i="2" s="1"/>
  <c r="J65" i="2"/>
  <c r="F66" i="2" l="1"/>
  <c r="H66" i="2" s="1"/>
  <c r="J66" i="2"/>
  <c r="F67" i="2" l="1"/>
  <c r="H67" i="2" s="1"/>
  <c r="J67" i="2" s="1"/>
  <c r="F68" i="2" l="1"/>
  <c r="H68" i="2" s="1"/>
  <c r="J68" i="2" s="1"/>
  <c r="F69" i="2" l="1"/>
  <c r="H69" i="2" s="1"/>
  <c r="J69" i="2"/>
  <c r="F70" i="2" l="1"/>
  <c r="H70" i="2" s="1"/>
  <c r="J70" i="2"/>
  <c r="F71" i="2" l="1"/>
  <c r="H71" i="2" s="1"/>
  <c r="J71" i="2" s="1"/>
  <c r="F72" i="2" l="1"/>
  <c r="H72" i="2" s="1"/>
  <c r="J72" i="2"/>
  <c r="F73" i="2" l="1"/>
  <c r="H73" i="2" s="1"/>
  <c r="J73" i="2" s="1"/>
  <c r="F74" i="2" l="1"/>
  <c r="H74" i="2" s="1"/>
  <c r="J74" i="2"/>
  <c r="F75" i="2" l="1"/>
  <c r="H75" i="2" s="1"/>
  <c r="J75" i="2"/>
  <c r="F76" i="2" l="1"/>
  <c r="H76" i="2" s="1"/>
  <c r="J76" i="2"/>
  <c r="F77" i="2" l="1"/>
  <c r="H77" i="2" s="1"/>
  <c r="J77" i="2"/>
  <c r="F78" i="2" l="1"/>
  <c r="H78" i="2" s="1"/>
  <c r="J78" i="2"/>
  <c r="F79" i="2" l="1"/>
  <c r="H79" i="2" s="1"/>
  <c r="J79" i="2" s="1"/>
  <c r="F80" i="2" l="1"/>
  <c r="H80" i="2" s="1"/>
  <c r="J80" i="2" s="1"/>
  <c r="F81" i="2" l="1"/>
  <c r="H81" i="2" s="1"/>
  <c r="J81" i="2"/>
  <c r="F82" i="2" l="1"/>
  <c r="H82" i="2" s="1"/>
  <c r="J82" i="2"/>
  <c r="F83" i="2" l="1"/>
  <c r="H83" i="2" s="1"/>
  <c r="J83" i="2"/>
  <c r="F84" i="2" l="1"/>
  <c r="H84" i="2" s="1"/>
  <c r="J84" i="2"/>
  <c r="F85" i="2" l="1"/>
  <c r="H85" i="2" s="1"/>
  <c r="J85" i="2"/>
  <c r="F86" i="2" l="1"/>
  <c r="H86" i="2" s="1"/>
  <c r="J86" i="2"/>
  <c r="F87" i="2" l="1"/>
  <c r="H87" i="2" s="1"/>
  <c r="J87" i="2"/>
  <c r="F88" i="2" l="1"/>
  <c r="H88" i="2" s="1"/>
  <c r="J88" i="2"/>
  <c r="F89" i="2" l="1"/>
  <c r="H89" i="2" s="1"/>
  <c r="J89" i="2"/>
  <c r="F90" i="2" l="1"/>
  <c r="H90" i="2" s="1"/>
  <c r="J90" i="2"/>
  <c r="F91" i="2" l="1"/>
  <c r="H91" i="2" s="1"/>
  <c r="J91" i="2"/>
  <c r="F92" i="2" l="1"/>
  <c r="H92" i="2" s="1"/>
  <c r="J92" i="2"/>
  <c r="F93" i="2" l="1"/>
  <c r="H93" i="2" s="1"/>
  <c r="J93" i="2"/>
  <c r="F94" i="2" l="1"/>
  <c r="H94" i="2" s="1"/>
  <c r="J94" i="2"/>
  <c r="F95" i="2" l="1"/>
  <c r="H95" i="2" s="1"/>
  <c r="J95" i="2"/>
  <c r="F96" i="2" l="1"/>
  <c r="H96" i="2" s="1"/>
  <c r="J96" i="2"/>
  <c r="F97" i="2" l="1"/>
  <c r="H97" i="2" s="1"/>
  <c r="J97" i="2"/>
  <c r="F98" i="2" l="1"/>
  <c r="H98" i="2" s="1"/>
  <c r="J98" i="2"/>
  <c r="F99" i="2" l="1"/>
  <c r="H99" i="2" s="1"/>
  <c r="J99" i="2"/>
  <c r="F100" i="2" l="1"/>
  <c r="H100" i="2" s="1"/>
  <c r="J100" i="2"/>
  <c r="F101" i="2" l="1"/>
  <c r="H101" i="2" s="1"/>
  <c r="J101" i="2"/>
  <c r="F102" i="2" l="1"/>
  <c r="H102" i="2" s="1"/>
  <c r="J102" i="2"/>
  <c r="F103" i="2" l="1"/>
  <c r="H103" i="2" s="1"/>
  <c r="J103" i="2"/>
  <c r="F104" i="2" l="1"/>
  <c r="H104" i="2" s="1"/>
  <c r="J104" i="2"/>
  <c r="F105" i="2" l="1"/>
  <c r="H105" i="2" s="1"/>
  <c r="J105" i="2"/>
  <c r="F106" i="2" l="1"/>
  <c r="H106" i="2" s="1"/>
  <c r="J106" i="2"/>
  <c r="F107" i="2" l="1"/>
  <c r="H107" i="2" s="1"/>
  <c r="J107" i="2"/>
  <c r="F108" i="2" l="1"/>
  <c r="H108" i="2" s="1"/>
  <c r="J108" i="2"/>
  <c r="F109" i="2" l="1"/>
  <c r="H109" i="2" s="1"/>
  <c r="J109" i="2"/>
  <c r="F110" i="2" l="1"/>
  <c r="H110" i="2" s="1"/>
  <c r="J110" i="2"/>
  <c r="F111" i="2" l="1"/>
  <c r="H111" i="2" s="1"/>
  <c r="J111" i="2"/>
  <c r="F112" i="2" l="1"/>
  <c r="H112" i="2" s="1"/>
  <c r="J112" i="2"/>
  <c r="F113" i="2" l="1"/>
  <c r="H113" i="2" s="1"/>
  <c r="J113" i="2"/>
  <c r="F114" i="2" l="1"/>
  <c r="H114" i="2" s="1"/>
  <c r="J114" i="2"/>
  <c r="F115" i="2" l="1"/>
  <c r="H115" i="2" s="1"/>
  <c r="J115" i="2"/>
  <c r="F116" i="2" l="1"/>
  <c r="H116" i="2" s="1"/>
  <c r="J116" i="2"/>
  <c r="F117" i="2" l="1"/>
  <c r="H117" i="2" s="1"/>
  <c r="J117" i="2"/>
  <c r="F118" i="2" l="1"/>
  <c r="H118" i="2" s="1"/>
  <c r="J118" i="2"/>
  <c r="F119" i="2" l="1"/>
  <c r="H119" i="2" s="1"/>
  <c r="J119" i="2"/>
  <c r="F120" i="2" l="1"/>
  <c r="H120" i="2" s="1"/>
  <c r="J120" i="2"/>
  <c r="F121" i="2" l="1"/>
  <c r="H121" i="2" s="1"/>
  <c r="J121" i="2" s="1"/>
  <c r="F122" i="2" l="1"/>
  <c r="H122" i="2" s="1"/>
  <c r="J122" i="2"/>
  <c r="F123" i="2" l="1"/>
  <c r="H123" i="2" s="1"/>
  <c r="J123" i="2"/>
  <c r="F124" i="2" l="1"/>
  <c r="H124" i="2" s="1"/>
  <c r="J124" i="2"/>
  <c r="F125" i="2" l="1"/>
  <c r="H125" i="2" s="1"/>
  <c r="J125" i="2" s="1"/>
  <c r="F126" i="2" l="1"/>
  <c r="H126" i="2" s="1"/>
  <c r="J126" i="2"/>
  <c r="F127" i="2" l="1"/>
  <c r="H127" i="2" s="1"/>
  <c r="J127" i="2" s="1"/>
  <c r="F128" i="2" l="1"/>
  <c r="H128" i="2" s="1"/>
  <c r="J128" i="2"/>
  <c r="F129" i="2" l="1"/>
  <c r="H129" i="2" s="1"/>
  <c r="J129" i="2" s="1"/>
  <c r="F130" i="2" l="1"/>
  <c r="H130" i="2" s="1"/>
  <c r="J130" i="2"/>
  <c r="F131" i="2" l="1"/>
  <c r="H131" i="2" s="1"/>
  <c r="J131" i="2"/>
  <c r="F132" i="2" l="1"/>
  <c r="H132" i="2" s="1"/>
  <c r="J132" i="2"/>
  <c r="F133" i="2" l="1"/>
  <c r="H133" i="2" s="1"/>
  <c r="J133" i="2"/>
  <c r="F134" i="2" l="1"/>
  <c r="H134" i="2" s="1"/>
  <c r="J134" i="2"/>
  <c r="F135" i="2" l="1"/>
  <c r="H135" i="2" s="1"/>
  <c r="J135" i="2"/>
  <c r="F136" i="2" l="1"/>
  <c r="H136" i="2" s="1"/>
  <c r="J136" i="2"/>
  <c r="F137" i="2" l="1"/>
  <c r="H137" i="2" s="1"/>
  <c r="J137" i="2"/>
  <c r="F138" i="2" l="1"/>
  <c r="H138" i="2" s="1"/>
  <c r="J138" i="2"/>
  <c r="F139" i="2" l="1"/>
  <c r="H139" i="2" s="1"/>
  <c r="J139" i="2"/>
  <c r="F140" i="2" l="1"/>
  <c r="H140" i="2" s="1"/>
  <c r="J140" i="2"/>
  <c r="F141" i="2" l="1"/>
  <c r="H141" i="2" s="1"/>
  <c r="J141" i="2"/>
  <c r="F142" i="2" l="1"/>
  <c r="H142" i="2" s="1"/>
  <c r="J142" i="2"/>
  <c r="F143" i="2" l="1"/>
  <c r="H143" i="2" s="1"/>
  <c r="J143" i="2" s="1"/>
  <c r="F144" i="2" l="1"/>
  <c r="H144" i="2" s="1"/>
  <c r="J144" i="2"/>
  <c r="F145" i="2" l="1"/>
  <c r="H145" i="2" s="1"/>
  <c r="J145" i="2"/>
  <c r="F146" i="2" l="1"/>
  <c r="H146" i="2" s="1"/>
  <c r="J146" i="2"/>
  <c r="F147" i="2" l="1"/>
  <c r="H147" i="2" s="1"/>
  <c r="J147" i="2"/>
  <c r="F148" i="2" l="1"/>
  <c r="H148" i="2" s="1"/>
  <c r="J148" i="2"/>
  <c r="F149" i="2" l="1"/>
  <c r="H149" i="2" s="1"/>
  <c r="J149" i="2"/>
  <c r="F150" i="2" l="1"/>
  <c r="H150" i="2" s="1"/>
  <c r="J150" i="2"/>
  <c r="F151" i="2" l="1"/>
  <c r="H151" i="2" s="1"/>
  <c r="J151" i="2"/>
  <c r="F152" i="2" l="1"/>
  <c r="H152" i="2" s="1"/>
  <c r="J152" i="2"/>
  <c r="F153" i="2" l="1"/>
  <c r="H153" i="2" s="1"/>
  <c r="J153" i="2"/>
  <c r="F154" i="2" l="1"/>
  <c r="H154" i="2" s="1"/>
  <c r="J154" i="2" s="1"/>
  <c r="F155" i="2" l="1"/>
  <c r="H155" i="2" s="1"/>
  <c r="J155" i="2"/>
  <c r="F156" i="2" l="1"/>
  <c r="H156" i="2" s="1"/>
  <c r="J156" i="2"/>
  <c r="F157" i="2" l="1"/>
  <c r="H157" i="2" s="1"/>
  <c r="J157" i="2"/>
  <c r="F158" i="2" l="1"/>
  <c r="H158" i="2" s="1"/>
  <c r="J158" i="2"/>
  <c r="F159" i="2" l="1"/>
  <c r="H159" i="2" s="1"/>
  <c r="J159" i="2"/>
  <c r="F160" i="2" l="1"/>
  <c r="H160" i="2" s="1"/>
  <c r="J160" i="2"/>
  <c r="F161" i="2" l="1"/>
  <c r="H161" i="2" s="1"/>
  <c r="J161" i="2"/>
  <c r="F162" i="2" l="1"/>
  <c r="H162" i="2" s="1"/>
  <c r="J162" i="2"/>
  <c r="F163" i="2" l="1"/>
  <c r="H163" i="2" s="1"/>
  <c r="J163" i="2"/>
  <c r="F164" i="2" l="1"/>
  <c r="H164" i="2" s="1"/>
  <c r="J164" i="2"/>
  <c r="F165" i="2" l="1"/>
  <c r="H165" i="2" s="1"/>
  <c r="J165" i="2"/>
  <c r="F166" i="2" l="1"/>
  <c r="H166" i="2" s="1"/>
  <c r="J166" i="2" s="1"/>
  <c r="F167" i="2" l="1"/>
  <c r="H167" i="2" s="1"/>
  <c r="J167" i="2"/>
  <c r="F168" i="2" l="1"/>
  <c r="H168" i="2" s="1"/>
  <c r="J168" i="2"/>
  <c r="F169" i="2" l="1"/>
  <c r="H169" i="2" s="1"/>
  <c r="J169" i="2"/>
  <c r="F170" i="2" l="1"/>
  <c r="H170" i="2" s="1"/>
  <c r="J170" i="2"/>
  <c r="F171" i="2" l="1"/>
  <c r="H171" i="2" s="1"/>
  <c r="J171" i="2"/>
  <c r="F172" i="2" l="1"/>
  <c r="H172" i="2" s="1"/>
  <c r="J172" i="2"/>
  <c r="F173" i="2" l="1"/>
  <c r="H173" i="2" s="1"/>
  <c r="J173" i="2"/>
  <c r="F174" i="2" l="1"/>
  <c r="H174" i="2" s="1"/>
  <c r="J174" i="2"/>
  <c r="F175" i="2" l="1"/>
  <c r="H175" i="2" s="1"/>
  <c r="J175" i="2"/>
  <c r="F176" i="2" l="1"/>
  <c r="H176" i="2" s="1"/>
  <c r="J176" i="2"/>
  <c r="F177" i="2" l="1"/>
  <c r="H177" i="2" s="1"/>
  <c r="J177" i="2"/>
  <c r="F178" i="2" l="1"/>
  <c r="H178" i="2" s="1"/>
  <c r="J178" i="2" s="1"/>
  <c r="F179" i="2" l="1"/>
  <c r="H179" i="2" s="1"/>
  <c r="J179" i="2"/>
  <c r="F180" i="2" l="1"/>
  <c r="H180" i="2" s="1"/>
  <c r="J180" i="2"/>
  <c r="F181" i="2" l="1"/>
  <c r="H181" i="2" s="1"/>
  <c r="J181" i="2"/>
  <c r="F182" i="2" l="1"/>
  <c r="H182" i="2" s="1"/>
  <c r="J182" i="2"/>
  <c r="F183" i="2" l="1"/>
  <c r="H183" i="2" s="1"/>
  <c r="J183" i="2" s="1"/>
  <c r="F184" i="2" l="1"/>
  <c r="H184" i="2" s="1"/>
  <c r="J184" i="2"/>
  <c r="F185" i="2" l="1"/>
  <c r="H185" i="2" s="1"/>
  <c r="J185" i="2"/>
  <c r="F186" i="2" l="1"/>
  <c r="H186" i="2" s="1"/>
  <c r="J186" i="2"/>
  <c r="F187" i="2" l="1"/>
  <c r="H187" i="2" s="1"/>
  <c r="J187" i="2"/>
  <c r="F188" i="2" l="1"/>
  <c r="H188" i="2" s="1"/>
  <c r="J188" i="2"/>
  <c r="F189" i="2" l="1"/>
  <c r="H189" i="2" s="1"/>
  <c r="J189" i="2"/>
  <c r="F190" i="2" l="1"/>
  <c r="H190" i="2" s="1"/>
  <c r="J190" i="2"/>
  <c r="F191" i="2" l="1"/>
  <c r="H191" i="2" s="1"/>
  <c r="J191" i="2" s="1"/>
  <c r="F192" i="2" l="1"/>
  <c r="H192" i="2" s="1"/>
  <c r="J192" i="2"/>
  <c r="F193" i="2" l="1"/>
  <c r="H193" i="2" s="1"/>
  <c r="J193" i="2" s="1"/>
  <c r="F194" i="2" l="1"/>
  <c r="H194" i="2" s="1"/>
  <c r="J194" i="2"/>
  <c r="F195" i="2" l="1"/>
  <c r="H195" i="2" s="1"/>
  <c r="J195" i="2" s="1"/>
  <c r="F196" i="2" l="1"/>
  <c r="H196" i="2" s="1"/>
  <c r="J196" i="2" s="1"/>
  <c r="F197" i="2" l="1"/>
  <c r="H197" i="2" s="1"/>
  <c r="J197" i="2"/>
  <c r="F198" i="2" l="1"/>
  <c r="H198" i="2" s="1"/>
  <c r="J198" i="2"/>
  <c r="F199" i="2" l="1"/>
  <c r="H199" i="2" s="1"/>
  <c r="J199" i="2"/>
  <c r="F200" i="2" l="1"/>
  <c r="H200" i="2" s="1"/>
  <c r="J200" i="2"/>
  <c r="F201" i="2" l="1"/>
  <c r="H201" i="2" s="1"/>
  <c r="J201" i="2" s="1"/>
  <c r="F202" i="2" l="1"/>
  <c r="H202" i="2" s="1"/>
  <c r="J202" i="2"/>
  <c r="F203" i="2" l="1"/>
  <c r="H203" i="2" s="1"/>
  <c r="J203" i="2"/>
  <c r="F204" i="2" l="1"/>
  <c r="H204" i="2" s="1"/>
  <c r="J204" i="2"/>
  <c r="F205" i="2" l="1"/>
  <c r="H205" i="2" s="1"/>
  <c r="J205" i="2"/>
  <c r="F206" i="2" l="1"/>
  <c r="H206" i="2" s="1"/>
  <c r="J206" i="2" s="1"/>
  <c r="F207" i="2" l="1"/>
  <c r="H207" i="2" s="1"/>
  <c r="J207" i="2"/>
  <c r="F208" i="2" l="1"/>
  <c r="H208" i="2" s="1"/>
  <c r="J208" i="2"/>
  <c r="F209" i="2" l="1"/>
  <c r="H209" i="2" s="1"/>
  <c r="J209" i="2"/>
  <c r="F210" i="2" l="1"/>
  <c r="H210" i="2" s="1"/>
  <c r="J210" i="2"/>
  <c r="F211" i="2" l="1"/>
  <c r="H211" i="2" s="1"/>
  <c r="J211" i="2"/>
  <c r="F212" i="2" l="1"/>
  <c r="H212" i="2" s="1"/>
  <c r="J212" i="2"/>
  <c r="F213" i="2" l="1"/>
  <c r="H213" i="2" s="1"/>
  <c r="J213" i="2"/>
  <c r="F214" i="2" l="1"/>
  <c r="H214" i="2" s="1"/>
  <c r="J214" i="2"/>
  <c r="F215" i="2" l="1"/>
  <c r="H215" i="2" s="1"/>
  <c r="J215" i="2" s="1"/>
  <c r="F216" i="2" l="1"/>
  <c r="H216" i="2" s="1"/>
  <c r="J216" i="2"/>
  <c r="F217" i="2" l="1"/>
  <c r="H217" i="2" s="1"/>
  <c r="J217" i="2"/>
  <c r="F218" i="2" l="1"/>
  <c r="H218" i="2" s="1"/>
  <c r="J218" i="2"/>
  <c r="F219" i="2" l="1"/>
  <c r="H219" i="2" s="1"/>
  <c r="J219" i="2" s="1"/>
  <c r="F220" i="2" l="1"/>
  <c r="H220" i="2" s="1"/>
  <c r="J220" i="2" s="1"/>
  <c r="F221" i="2" l="1"/>
  <c r="H221" i="2" s="1"/>
  <c r="J221" i="2"/>
  <c r="F222" i="2" l="1"/>
  <c r="H222" i="2" s="1"/>
  <c r="J222" i="2"/>
  <c r="F223" i="2" l="1"/>
  <c r="H223" i="2" s="1"/>
  <c r="J223" i="2"/>
  <c r="F224" i="2" l="1"/>
  <c r="H224" i="2" s="1"/>
  <c r="J224" i="2"/>
  <c r="F225" i="2" l="1"/>
  <c r="H225" i="2" s="1"/>
  <c r="J225" i="2"/>
  <c r="F226" i="2" l="1"/>
  <c r="H226" i="2" s="1"/>
  <c r="J226" i="2"/>
  <c r="F227" i="2" l="1"/>
  <c r="H227" i="2" s="1"/>
  <c r="J227" i="2"/>
  <c r="F228" i="2" l="1"/>
  <c r="H228" i="2" s="1"/>
  <c r="J228" i="2"/>
  <c r="F229" i="2" l="1"/>
  <c r="H229" i="2" s="1"/>
  <c r="J229" i="2"/>
  <c r="F230" i="2" l="1"/>
  <c r="H230" i="2" s="1"/>
  <c r="J230" i="2"/>
  <c r="F231" i="2" l="1"/>
  <c r="H231" i="2" s="1"/>
  <c r="J231" i="2"/>
  <c r="F232" i="2" l="1"/>
  <c r="H232" i="2" s="1"/>
  <c r="J232" i="2"/>
  <c r="F233" i="2" l="1"/>
  <c r="H233" i="2" s="1"/>
  <c r="J233" i="2"/>
  <c r="F234" i="2" l="1"/>
  <c r="H234" i="2" s="1"/>
  <c r="J234" i="2"/>
  <c r="F235" i="2" l="1"/>
  <c r="H235" i="2" s="1"/>
  <c r="J235" i="2"/>
  <c r="F236" i="2" l="1"/>
  <c r="H236" i="2" s="1"/>
  <c r="J236" i="2"/>
  <c r="F237" i="2" l="1"/>
  <c r="H237" i="2" s="1"/>
  <c r="J237" i="2" s="1"/>
  <c r="F238" i="2" l="1"/>
  <c r="H238" i="2" s="1"/>
  <c r="J238" i="2" s="1"/>
  <c r="F239" i="2" l="1"/>
  <c r="H239" i="2" s="1"/>
  <c r="J239" i="2"/>
  <c r="F240" i="2" l="1"/>
  <c r="H240" i="2" s="1"/>
  <c r="J240" i="2"/>
  <c r="F241" i="2" l="1"/>
  <c r="H241" i="2" s="1"/>
  <c r="J241" i="2" s="1"/>
  <c r="F242" i="2" l="1"/>
  <c r="H242" i="2" s="1"/>
  <c r="J242" i="2"/>
  <c r="F243" i="2" l="1"/>
  <c r="H243" i="2" s="1"/>
  <c r="J243" i="2"/>
  <c r="F244" i="2" l="1"/>
  <c r="H244" i="2" s="1"/>
  <c r="J244" i="2" s="1"/>
  <c r="F245" i="2" l="1"/>
  <c r="H245" i="2" s="1"/>
  <c r="J245" i="2" s="1"/>
  <c r="F246" i="2" l="1"/>
  <c r="H246" i="2" s="1"/>
  <c r="J246" i="2" s="1"/>
  <c r="F247" i="2" l="1"/>
  <c r="H247" i="2" s="1"/>
  <c r="J247" i="2" s="1"/>
  <c r="F248" i="2" l="1"/>
  <c r="H248" i="2" s="1"/>
  <c r="J248" i="2" s="1"/>
  <c r="F249" i="2" l="1"/>
  <c r="H249" i="2" s="1"/>
  <c r="J249" i="2"/>
  <c r="F250" i="2" l="1"/>
  <c r="H250" i="2" s="1"/>
  <c r="J250" i="2" s="1"/>
  <c r="F251" i="2" l="1"/>
  <c r="H251" i="2" s="1"/>
  <c r="J251" i="2" s="1"/>
  <c r="F252" i="2" l="1"/>
  <c r="H252" i="2" s="1"/>
  <c r="J252" i="2" s="1"/>
  <c r="F253" i="2" l="1"/>
  <c r="H253" i="2" s="1"/>
  <c r="J253" i="2" s="1"/>
  <c r="F254" i="2" l="1"/>
  <c r="H254" i="2" s="1"/>
  <c r="J254" i="2"/>
  <c r="F255" i="2" l="1"/>
  <c r="H255" i="2" s="1"/>
  <c r="J255" i="2"/>
  <c r="F256" i="2" l="1"/>
  <c r="H256" i="2" s="1"/>
  <c r="J256" i="2"/>
  <c r="F257" i="2" l="1"/>
  <c r="H257" i="2" s="1"/>
  <c r="J257" i="2"/>
  <c r="F258" i="2" l="1"/>
  <c r="H258" i="2" s="1"/>
  <c r="J258" i="2"/>
  <c r="F259" i="2" l="1"/>
  <c r="H259" i="2" s="1"/>
  <c r="J259" i="2"/>
  <c r="F260" i="2" l="1"/>
  <c r="H260" i="2" s="1"/>
  <c r="J260" i="2"/>
  <c r="F261" i="2" l="1"/>
  <c r="H261" i="2" s="1"/>
  <c r="J261" i="2"/>
  <c r="F262" i="2" l="1"/>
  <c r="H262" i="2" s="1"/>
  <c r="J262" i="2"/>
  <c r="F263" i="2" l="1"/>
  <c r="H263" i="2" s="1"/>
  <c r="J263" i="2"/>
  <c r="F264" i="2" l="1"/>
  <c r="H264" i="2" s="1"/>
  <c r="J264" i="2"/>
  <c r="F265" i="2" l="1"/>
  <c r="H265" i="2" s="1"/>
  <c r="J265" i="2"/>
  <c r="F266" i="2" l="1"/>
  <c r="H266" i="2" s="1"/>
  <c r="J266" i="2"/>
  <c r="F267" i="2" l="1"/>
  <c r="H267" i="2" s="1"/>
  <c r="J267" i="2"/>
  <c r="F268" i="2" l="1"/>
  <c r="H268" i="2" s="1"/>
  <c r="J268" i="2"/>
  <c r="F269" i="2" l="1"/>
  <c r="H269" i="2" s="1"/>
  <c r="J269" i="2"/>
  <c r="F270" i="2" l="1"/>
  <c r="H270" i="2" s="1"/>
  <c r="J270" i="2"/>
  <c r="F271" i="2" l="1"/>
  <c r="H271" i="2" s="1"/>
  <c r="J271" i="2"/>
  <c r="F272" i="2" l="1"/>
  <c r="H272" i="2" s="1"/>
  <c r="J272" i="2"/>
  <c r="F273" i="2" l="1"/>
  <c r="H273" i="2" s="1"/>
  <c r="J273" i="2"/>
  <c r="F274" i="2" l="1"/>
  <c r="H274" i="2" s="1"/>
  <c r="J274" i="2"/>
  <c r="F275" i="2" l="1"/>
  <c r="H275" i="2" s="1"/>
  <c r="J275" i="2"/>
  <c r="F276" i="2" l="1"/>
  <c r="H276" i="2" s="1"/>
  <c r="J276" i="2"/>
  <c r="F277" i="2" l="1"/>
  <c r="H277" i="2" s="1"/>
  <c r="J277" i="2"/>
  <c r="F278" i="2" l="1"/>
  <c r="H278" i="2" s="1"/>
  <c r="J278" i="2"/>
  <c r="F279" i="2" l="1"/>
  <c r="H279" i="2" s="1"/>
  <c r="J279" i="2"/>
  <c r="F280" i="2" l="1"/>
  <c r="H280" i="2" s="1"/>
  <c r="J280" i="2"/>
  <c r="F281" i="2" l="1"/>
  <c r="H281" i="2" s="1"/>
  <c r="J281" i="2"/>
  <c r="F282" i="2" l="1"/>
  <c r="H282" i="2" s="1"/>
  <c r="J282" i="2" s="1"/>
  <c r="F283" i="2" l="1"/>
  <c r="H283" i="2" s="1"/>
  <c r="J283" i="2"/>
  <c r="F284" i="2" l="1"/>
  <c r="H284" i="2" s="1"/>
  <c r="J284" i="2"/>
  <c r="F285" i="2" l="1"/>
  <c r="H285" i="2" s="1"/>
  <c r="J285" i="2"/>
  <c r="F286" i="2" l="1"/>
  <c r="H286" i="2" s="1"/>
  <c r="J286" i="2"/>
  <c r="F287" i="2" l="1"/>
  <c r="H287" i="2" s="1"/>
  <c r="J287" i="2"/>
  <c r="F288" i="2" l="1"/>
  <c r="H288" i="2" s="1"/>
  <c r="J288" i="2" s="1"/>
  <c r="F289" i="2" l="1"/>
  <c r="H289" i="2" s="1"/>
  <c r="J289" i="2" s="1"/>
  <c r="F290" i="2" l="1"/>
  <c r="H290" i="2" s="1"/>
  <c r="J290" i="2"/>
  <c r="F291" i="2" l="1"/>
  <c r="H291" i="2" s="1"/>
  <c r="J291" i="2"/>
  <c r="F292" i="2" l="1"/>
  <c r="H292" i="2" s="1"/>
  <c r="J292" i="2"/>
  <c r="F293" i="2" l="1"/>
  <c r="H293" i="2" s="1"/>
  <c r="J293" i="2"/>
  <c r="F294" i="2" l="1"/>
  <c r="H294" i="2" s="1"/>
  <c r="J294" i="2"/>
  <c r="F295" i="2" l="1"/>
  <c r="H295" i="2" s="1"/>
  <c r="J295" i="2"/>
  <c r="F296" i="2" l="1"/>
  <c r="H296" i="2" s="1"/>
  <c r="J296" i="2"/>
  <c r="F297" i="2" l="1"/>
  <c r="H297" i="2" s="1"/>
  <c r="J297" i="2"/>
  <c r="F298" i="2" l="1"/>
  <c r="H298" i="2" s="1"/>
  <c r="J298" i="2"/>
  <c r="F299" i="2" l="1"/>
  <c r="H299" i="2" s="1"/>
  <c r="J299" i="2"/>
  <c r="F300" i="2" l="1"/>
  <c r="H300" i="2" s="1"/>
  <c r="J300" i="2"/>
  <c r="F301" i="2" l="1"/>
  <c r="H301" i="2" s="1"/>
  <c r="J301" i="2"/>
  <c r="F302" i="2" l="1"/>
  <c r="H302" i="2" s="1"/>
  <c r="J302" i="2"/>
  <c r="F303" i="2" l="1"/>
  <c r="H303" i="2" s="1"/>
  <c r="J303" i="2"/>
  <c r="F304" i="2" l="1"/>
  <c r="H304" i="2" s="1"/>
  <c r="J304" i="2" s="1"/>
  <c r="F305" i="2" l="1"/>
  <c r="H305" i="2" s="1"/>
  <c r="J305" i="2"/>
  <c r="F306" i="2" l="1"/>
  <c r="H306" i="2" s="1"/>
  <c r="J306" i="2"/>
  <c r="F307" i="2" l="1"/>
  <c r="H307" i="2" s="1"/>
  <c r="J307" i="2"/>
  <c r="F308" i="2" l="1"/>
  <c r="H308" i="2" s="1"/>
  <c r="J308" i="2"/>
  <c r="F309" i="2" l="1"/>
  <c r="H309" i="2" s="1"/>
  <c r="J309" i="2"/>
  <c r="F310" i="2" l="1"/>
  <c r="H310" i="2" s="1"/>
  <c r="J310" i="2"/>
  <c r="F311" i="2" l="1"/>
  <c r="H311" i="2" s="1"/>
  <c r="J311" i="2"/>
  <c r="F312" i="2" l="1"/>
  <c r="H312" i="2" s="1"/>
  <c r="J312" i="2"/>
  <c r="F313" i="2" l="1"/>
  <c r="H313" i="2" s="1"/>
  <c r="J313" i="2"/>
  <c r="F314" i="2" l="1"/>
  <c r="H314" i="2" s="1"/>
  <c r="J314" i="2"/>
  <c r="F315" i="2" l="1"/>
  <c r="H315" i="2" s="1"/>
  <c r="J315" i="2"/>
  <c r="F316" i="2" l="1"/>
  <c r="H316" i="2" s="1"/>
  <c r="J316" i="2"/>
  <c r="F317" i="2" l="1"/>
  <c r="H317" i="2" s="1"/>
  <c r="J317" i="2"/>
  <c r="F318" i="2" l="1"/>
  <c r="H318" i="2" s="1"/>
  <c r="J318" i="2"/>
  <c r="F319" i="2" l="1"/>
  <c r="H319" i="2" s="1"/>
  <c r="J319" i="2"/>
  <c r="F320" i="2" l="1"/>
  <c r="H320" i="2" s="1"/>
  <c r="J320" i="2"/>
  <c r="F321" i="2" l="1"/>
  <c r="H321" i="2" s="1"/>
  <c r="J321" i="2"/>
  <c r="F322" i="2" l="1"/>
  <c r="H322" i="2" s="1"/>
  <c r="J322" i="2"/>
  <c r="F323" i="2" l="1"/>
  <c r="H323" i="2" s="1"/>
  <c r="J323" i="2"/>
  <c r="F324" i="2" l="1"/>
  <c r="H324" i="2" s="1"/>
  <c r="J324" i="2"/>
  <c r="F325" i="2" l="1"/>
  <c r="H325" i="2" s="1"/>
  <c r="J325" i="2"/>
  <c r="F326" i="2" l="1"/>
  <c r="H326" i="2" s="1"/>
  <c r="J326" i="2"/>
  <c r="F327" i="2" l="1"/>
  <c r="H327" i="2" s="1"/>
  <c r="J327" i="2"/>
  <c r="F328" i="2" l="1"/>
  <c r="H328" i="2" s="1"/>
  <c r="J328" i="2"/>
  <c r="F329" i="2" l="1"/>
  <c r="H329" i="2" s="1"/>
  <c r="J329" i="2"/>
  <c r="F330" i="2" l="1"/>
  <c r="H330" i="2" s="1"/>
  <c r="J330" i="2"/>
  <c r="F331" i="2" l="1"/>
  <c r="H331" i="2" s="1"/>
  <c r="J331" i="2"/>
  <c r="F332" i="2" l="1"/>
  <c r="H332" i="2" s="1"/>
  <c r="J332" i="2"/>
  <c r="F333" i="2" l="1"/>
  <c r="H333" i="2" s="1"/>
  <c r="J333" i="2"/>
  <c r="F334" i="2" l="1"/>
  <c r="H334" i="2" s="1"/>
  <c r="J334" i="2"/>
  <c r="F335" i="2" l="1"/>
  <c r="H335" i="2" s="1"/>
  <c r="J335" i="2"/>
  <c r="F336" i="2" l="1"/>
  <c r="H336" i="2" s="1"/>
  <c r="J336" i="2"/>
  <c r="F337" i="2" l="1"/>
  <c r="H337" i="2" s="1"/>
  <c r="J337" i="2"/>
  <c r="F338" i="2" l="1"/>
  <c r="H338" i="2" s="1"/>
  <c r="J338" i="2"/>
  <c r="F339" i="2" l="1"/>
  <c r="H339" i="2" s="1"/>
  <c r="J339" i="2"/>
  <c r="F340" i="2" l="1"/>
  <c r="H340" i="2" s="1"/>
  <c r="J340" i="2"/>
  <c r="F341" i="2" l="1"/>
  <c r="H341" i="2" s="1"/>
  <c r="J341" i="2"/>
  <c r="F342" i="2" l="1"/>
  <c r="H342" i="2" s="1"/>
  <c r="J342" i="2"/>
  <c r="F343" i="2" l="1"/>
  <c r="H343" i="2" s="1"/>
  <c r="J343" i="2"/>
  <c r="F344" i="2" l="1"/>
  <c r="H344" i="2" s="1"/>
  <c r="J344" i="2"/>
  <c r="F345" i="2" l="1"/>
  <c r="H345" i="2" s="1"/>
  <c r="J345" i="2"/>
  <c r="F346" i="2" l="1"/>
  <c r="H346" i="2" s="1"/>
  <c r="J346" i="2"/>
  <c r="F347" i="2" l="1"/>
  <c r="H347" i="2" s="1"/>
  <c r="J347" i="2"/>
  <c r="F348" i="2" l="1"/>
  <c r="H348" i="2" s="1"/>
  <c r="J348" i="2"/>
  <c r="F349" i="2" l="1"/>
  <c r="H349" i="2" s="1"/>
  <c r="J349" i="2"/>
  <c r="F350" i="2" l="1"/>
  <c r="H350" i="2" s="1"/>
  <c r="J350" i="2"/>
  <c r="F351" i="2" l="1"/>
  <c r="H351" i="2" s="1"/>
  <c r="J351" i="2"/>
  <c r="F352" i="2" l="1"/>
  <c r="H352" i="2" s="1"/>
  <c r="J352" i="2"/>
  <c r="F353" i="2" l="1"/>
  <c r="H353" i="2" s="1"/>
  <c r="J353" i="2"/>
  <c r="F354" i="2" l="1"/>
  <c r="H354" i="2" s="1"/>
  <c r="J354" i="2" s="1"/>
  <c r="F355" i="2" l="1"/>
  <c r="H355" i="2" s="1"/>
  <c r="J355" i="2"/>
  <c r="F356" i="2" l="1"/>
  <c r="H356" i="2" s="1"/>
  <c r="J356" i="2"/>
  <c r="F357" i="2" l="1"/>
  <c r="H357" i="2" s="1"/>
  <c r="J357" i="2"/>
  <c r="F358" i="2" l="1"/>
  <c r="H358" i="2" s="1"/>
  <c r="J358" i="2"/>
  <c r="F359" i="2" l="1"/>
  <c r="H359" i="2" s="1"/>
  <c r="J359" i="2"/>
  <c r="F360" i="2" l="1"/>
  <c r="H360" i="2" s="1"/>
  <c r="J360" i="2"/>
  <c r="F361" i="2" l="1"/>
  <c r="H361" i="2" s="1"/>
  <c r="J361" i="2"/>
  <c r="F362" i="2" l="1"/>
  <c r="H362" i="2" s="1"/>
  <c r="J362" i="2"/>
  <c r="F363" i="2" l="1"/>
  <c r="H363" i="2" s="1"/>
  <c r="J363" i="2"/>
  <c r="F364" i="2" l="1"/>
  <c r="H364" i="2" s="1"/>
  <c r="J364" i="2"/>
  <c r="F365" i="2" l="1"/>
  <c r="H365" i="2" s="1"/>
  <c r="J365" i="2"/>
  <c r="F366" i="2" l="1"/>
  <c r="H366" i="2" s="1"/>
  <c r="J366" i="2"/>
  <c r="F367" i="2" l="1"/>
  <c r="H367" i="2" s="1"/>
  <c r="J367" i="2"/>
  <c r="F368" i="2" l="1"/>
  <c r="H368" i="2" s="1"/>
  <c r="J368" i="2"/>
  <c r="F369" i="2" l="1"/>
  <c r="H369" i="2" s="1"/>
  <c r="J369" i="2"/>
  <c r="F370" i="2" l="1"/>
  <c r="H370" i="2" s="1"/>
  <c r="J370" i="2"/>
  <c r="F371" i="2" l="1"/>
  <c r="H371" i="2" s="1"/>
  <c r="J371" i="2" s="1"/>
  <c r="F372" i="2" l="1"/>
  <c r="H372" i="2" s="1"/>
  <c r="J372" i="2" s="1"/>
  <c r="F373" i="2" l="1"/>
  <c r="H373" i="2" l="1"/>
  <c r="D5" i="2"/>
  <c r="F8" i="4" l="1"/>
  <c r="D10" i="4" l="1"/>
  <c r="D9" i="4"/>
</calcChain>
</file>

<file path=xl/sharedStrings.xml><?xml version="1.0" encoding="utf-8"?>
<sst xmlns="http://schemas.openxmlformats.org/spreadsheetml/2006/main" count="136" uniqueCount="111">
  <si>
    <t xml:space="preserve">Dados do imóvel </t>
  </si>
  <si>
    <t xml:space="preserve">Preço do imóvel </t>
  </si>
  <si>
    <t>Valor financiado</t>
  </si>
  <si>
    <t>Prazo do crédito (anos)</t>
  </si>
  <si>
    <t>Taxa de juro anual (%)</t>
  </si>
  <si>
    <t>Custo de compra</t>
  </si>
  <si>
    <t>IMT</t>
  </si>
  <si>
    <t>Imposto de selo</t>
  </si>
  <si>
    <t>Escritura/registos</t>
  </si>
  <si>
    <t>Custo anuais da casa</t>
  </si>
  <si>
    <t>IMI</t>
  </si>
  <si>
    <t>Condomínio</t>
  </si>
  <si>
    <t>Seguro</t>
  </si>
  <si>
    <t>Arrendamento</t>
  </si>
  <si>
    <t>Renda mensal inicial</t>
  </si>
  <si>
    <t>Financiamento</t>
  </si>
  <si>
    <t>Horizonte temporal da análise</t>
  </si>
  <si>
    <t>Comprar (Fluxo de caixa)</t>
  </si>
  <si>
    <t>Resultados</t>
  </si>
  <si>
    <t>Quadro da dívida</t>
  </si>
  <si>
    <t>Arrendar (Fluxo de caixa)</t>
  </si>
  <si>
    <t xml:space="preserve">Considerações Finais </t>
  </si>
  <si>
    <t>Análise Comparativa</t>
  </si>
  <si>
    <t xml:space="preserve">Património líquido final </t>
  </si>
  <si>
    <t>Diferença absoluta</t>
  </si>
  <si>
    <t>Diferença percentual</t>
  </si>
  <si>
    <t>Localização</t>
  </si>
  <si>
    <t>Tipologia</t>
  </si>
  <si>
    <t>Tipo de imóvel</t>
  </si>
  <si>
    <t>Porto</t>
  </si>
  <si>
    <t>T2</t>
  </si>
  <si>
    <t>Apartamento</t>
  </si>
  <si>
    <t>Entrada (%)</t>
  </si>
  <si>
    <t>Valorização anual do imóvel</t>
  </si>
  <si>
    <t xml:space="preserve">Obras inicias </t>
  </si>
  <si>
    <t>Sem necessidade</t>
  </si>
  <si>
    <t>Quadro IMT 2026 (Continente Habitação prórpio e permanente)</t>
  </si>
  <si>
    <t>Valor que incide o IMT</t>
  </si>
  <si>
    <t>até</t>
  </si>
  <si>
    <t>Taxa</t>
  </si>
  <si>
    <t>Parcela a abater (€)</t>
  </si>
  <si>
    <t>sobre o preço de compra</t>
  </si>
  <si>
    <t>tabela anexo</t>
  </si>
  <si>
    <t>do preço do imóvel</t>
  </si>
  <si>
    <t>do valor do imóvel</t>
  </si>
  <si>
    <t>Condomínio (mensal)</t>
  </si>
  <si>
    <t>Manutenção (anual/%)</t>
  </si>
  <si>
    <t>Crescimento anual da renda</t>
  </si>
  <si>
    <t>Taxa de retorno alternativa</t>
  </si>
  <si>
    <t>30 anos</t>
  </si>
  <si>
    <t>do valor do imovel</t>
  </si>
  <si>
    <t>Tipo de taxa</t>
  </si>
  <si>
    <t>Fixa</t>
  </si>
  <si>
    <t>Valor da prestação</t>
  </si>
  <si>
    <t>Seguros extra (mês)</t>
  </si>
  <si>
    <t>Anexo</t>
  </si>
  <si>
    <t>Renda ao longo do tempo</t>
  </si>
  <si>
    <t>Ano</t>
  </si>
  <si>
    <t>Pessimista</t>
  </si>
  <si>
    <t>Otimista (3%)</t>
  </si>
  <si>
    <t>Base (2,5%)</t>
  </si>
  <si>
    <t>Pessimista (2%)</t>
  </si>
  <si>
    <t>Retorno em investimento</t>
  </si>
  <si>
    <t>Dados</t>
  </si>
  <si>
    <t>Valor para investir</t>
  </si>
  <si>
    <t>Retorno recebido</t>
  </si>
  <si>
    <t xml:space="preserve">Renda mensal inicial </t>
  </si>
  <si>
    <t xml:space="preserve">Taxa de crescimento </t>
  </si>
  <si>
    <t xml:space="preserve">Base </t>
  </si>
  <si>
    <t>Otimista</t>
  </si>
  <si>
    <t>Valor total de renda gasto</t>
  </si>
  <si>
    <t>Retorno do investimento</t>
  </si>
  <si>
    <t>Valor investido</t>
  </si>
  <si>
    <t>Juros</t>
  </si>
  <si>
    <t>Final</t>
  </si>
  <si>
    <t>B</t>
  </si>
  <si>
    <t>P</t>
  </si>
  <si>
    <t>O</t>
  </si>
  <si>
    <t>Comprar casa ou arrendar: qual é financeiramente mais vantajoso?</t>
  </si>
  <si>
    <t xml:space="preserve">Prestação </t>
  </si>
  <si>
    <t>Amortização</t>
  </si>
  <si>
    <t>Saldo devedor</t>
  </si>
  <si>
    <t>Valor de entrada</t>
  </si>
  <si>
    <t>Valor do empéstimo</t>
  </si>
  <si>
    <t>Prestação</t>
  </si>
  <si>
    <t>Juro mensal</t>
  </si>
  <si>
    <t>Valor da casa + empréstimos</t>
  </si>
  <si>
    <t>Mudanças mo tempo</t>
  </si>
  <si>
    <t>Manutenção</t>
  </si>
  <si>
    <t>Gastos totais</t>
  </si>
  <si>
    <t>Seguros extras (mensal)</t>
  </si>
  <si>
    <t>Gastos inciais na compra</t>
  </si>
  <si>
    <t>Valor terminal</t>
  </si>
  <si>
    <t>Valor final (com venda):</t>
  </si>
  <si>
    <t>Valor final (sem venda):</t>
  </si>
  <si>
    <t>Custos totais</t>
  </si>
  <si>
    <t>Custos mensais</t>
  </si>
  <si>
    <t>Arrendar (base)</t>
  </si>
  <si>
    <t>Custos total anual</t>
  </si>
  <si>
    <t>Valor do imóvel</t>
  </si>
  <si>
    <t xml:space="preserve">                                                                                                             </t>
  </si>
  <si>
    <t>Análise de sensibilidade</t>
  </si>
  <si>
    <t>Lucro líquido</t>
  </si>
  <si>
    <t>Taxa de juro</t>
  </si>
  <si>
    <t>Valor comparação arrendar</t>
  </si>
  <si>
    <t>Comprar (c/ venda)</t>
  </si>
  <si>
    <t>Comprar (s/venda)</t>
  </si>
  <si>
    <t xml:space="preserve">Concluimos que compensa comprar a casa e vender porque conseguimos reduzir consideravelmente o prejuízo, apesar do mesmo ainda existir. </t>
  </si>
  <si>
    <t>Permite entender até que ponto é vantajoso comprar ou arrendar, conforme as alterações das taxa de juros ou valor do imóvel.</t>
  </si>
  <si>
    <t>Estudo de um caso, em Janeiro de 2026, para entender qual o melhor método compra de casa para habitação ou arrendar.</t>
  </si>
  <si>
    <t>Este modelo ajuda a decidir entre comprar ou arrendar, analisando não apenas o fluxo de caixa mensal, mas o património líquido acumulado após 30 anos, stressamos as variáveis de taxa de juro e valor do imóvel, através da análise de sensibilidade.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</si>
</sst>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#,##0\ &quot;€&quot;;[Red]\-#,##0\ &quot;€&quot;"/>
    <numFmt numFmtId="44" formatCode="_-* #,##0.00\ &quot;€&quot;_-;\-* #,##0.00\ &quot;€&quot;_-;_-* &quot;-&quot;??\ &quot;€&quot;_-;_-@_-"/>
    <numFmt numFmtId="164" formatCode="_-[$€-2]\ * #,##0.00_-;\-[$€-2]\ * #,##0.00_-;_-[$€-2]\ * &quot;-&quot;??_-;_-@_-"/>
    <numFmt numFmtId="165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9">
    <xf numFmtId="0" fontId="0" fillId="0" borderId="0" xfId="0"/>
    <xf numFmtId="0" fontId="2" fillId="0" borderId="0" xfId="0" applyFont="1"/>
    <xf numFmtId="0" fontId="0" fillId="2" borderId="0" xfId="0" applyFill="1"/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9" fontId="0" fillId="3" borderId="1" xfId="0" applyNumberFormat="1" applyFill="1" applyBorder="1" applyAlignment="1">
      <alignment horizontal="center" vertical="center"/>
    </xf>
    <xf numFmtId="0" fontId="0" fillId="0" borderId="1" xfId="0" applyBorder="1"/>
    <xf numFmtId="9" fontId="0" fillId="0" borderId="1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9" fontId="0" fillId="0" borderId="1" xfId="0" applyNumberFormat="1" applyBorder="1"/>
    <xf numFmtId="10" fontId="0" fillId="0" borderId="0" xfId="0" applyNumberFormat="1"/>
    <xf numFmtId="3" fontId="0" fillId="0" borderId="0" xfId="0" applyNumberFormat="1"/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64" fontId="0" fillId="4" borderId="1" xfId="2" applyNumberFormat="1" applyFont="1" applyFill="1" applyBorder="1" applyAlignment="1" applyProtection="1">
      <alignment horizontal="center"/>
      <protection hidden="1"/>
    </xf>
    <xf numFmtId="164" fontId="0" fillId="4" borderId="1" xfId="0" applyNumberFormat="1" applyFill="1" applyBorder="1" applyAlignment="1" applyProtection="1">
      <alignment horizontal="center"/>
      <protection hidden="1"/>
    </xf>
    <xf numFmtId="0" fontId="5" fillId="0" borderId="0" xfId="0" applyFont="1" applyAlignment="1">
      <alignment horizontal="center" vertical="center" wrapText="1"/>
    </xf>
    <xf numFmtId="164" fontId="0" fillId="0" borderId="1" xfId="0" applyNumberFormat="1" applyBorder="1" applyAlignment="1">
      <alignment horizontal="center"/>
    </xf>
    <xf numFmtId="164" fontId="0" fillId="4" borderId="1" xfId="1" applyNumberFormat="1" applyFont="1" applyFill="1" applyBorder="1" applyAlignment="1">
      <alignment horizontal="center"/>
    </xf>
    <xf numFmtId="6" fontId="0" fillId="0" borderId="6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6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/>
    </xf>
    <xf numFmtId="6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9" fontId="0" fillId="0" borderId="1" xfId="2" applyFont="1" applyBorder="1" applyAlignment="1">
      <alignment horizontal="center"/>
    </xf>
    <xf numFmtId="6" fontId="0" fillId="0" borderId="0" xfId="0" applyNumberForma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 vertical="top" textRotation="90" wrapText="1"/>
    </xf>
    <xf numFmtId="0" fontId="4" fillId="2" borderId="0" xfId="0" applyFont="1" applyFill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" fontId="0" fillId="3" borderId="1" xfId="0" applyNumberFormat="1" applyFill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" fontId="0" fillId="0" borderId="1" xfId="0" applyNumberFormat="1" applyBorder="1"/>
    <xf numFmtId="10" fontId="0" fillId="0" borderId="1" xfId="0" applyNumberFormat="1" applyBorder="1"/>
    <xf numFmtId="4" fontId="0" fillId="0" borderId="1" xfId="0" applyNumberFormat="1" applyBorder="1"/>
    <xf numFmtId="3" fontId="0" fillId="0" borderId="1" xfId="0" applyNumberFormat="1" applyBorder="1"/>
    <xf numFmtId="0" fontId="6" fillId="0" borderId="0" xfId="0" applyFont="1" applyAlignment="1">
      <alignment horizontal="center" vertical="center"/>
    </xf>
    <xf numFmtId="0" fontId="0" fillId="5" borderId="1" xfId="0" applyFill="1" applyBorder="1" applyAlignment="1" applyProtection="1">
      <alignment horizontal="center"/>
      <protection locked="0"/>
    </xf>
    <xf numFmtId="164" fontId="0" fillId="5" borderId="1" xfId="0" applyNumberFormat="1" applyFill="1" applyBorder="1" applyAlignment="1" applyProtection="1">
      <alignment horizontal="center"/>
      <protection locked="0"/>
    </xf>
    <xf numFmtId="9" fontId="0" fillId="5" borderId="1" xfId="0" applyNumberFormat="1" applyFill="1" applyBorder="1"/>
    <xf numFmtId="0" fontId="0" fillId="5" borderId="1" xfId="0" applyFill="1" applyBorder="1" applyAlignment="1">
      <alignment horizontal="center"/>
    </xf>
    <xf numFmtId="10" fontId="0" fillId="5" borderId="1" xfId="0" applyNumberFormat="1" applyFill="1" applyBorder="1" applyAlignment="1">
      <alignment horizontal="center"/>
    </xf>
    <xf numFmtId="164" fontId="0" fillId="5" borderId="1" xfId="0" applyNumberFormat="1" applyFill="1" applyBorder="1" applyAlignment="1">
      <alignment horizontal="center"/>
    </xf>
    <xf numFmtId="9" fontId="0" fillId="5" borderId="2" xfId="0" applyNumberFormat="1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165" fontId="0" fillId="5" borderId="1" xfId="2" applyNumberFormat="1" applyFont="1" applyFill="1" applyBorder="1"/>
    <xf numFmtId="10" fontId="0" fillId="5" borderId="1" xfId="0" applyNumberFormat="1" applyFill="1" applyBorder="1"/>
    <xf numFmtId="6" fontId="0" fillId="5" borderId="6" xfId="0" applyNumberFormat="1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9" fontId="0" fillId="5" borderId="1" xfId="0" applyNumberFormat="1" applyFill="1" applyBorder="1" applyAlignment="1">
      <alignment horizontal="center"/>
    </xf>
    <xf numFmtId="10" fontId="0" fillId="5" borderId="1" xfId="0" applyNumberFormat="1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7" fillId="6" borderId="10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7" fillId="6" borderId="12" xfId="0" applyFont="1" applyFill="1" applyBorder="1" applyAlignment="1">
      <alignment horizontal="center" vertical="center" wrapText="1"/>
    </xf>
    <xf numFmtId="0" fontId="7" fillId="6" borderId="13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</cellXfs>
  <cellStyles count="3">
    <cellStyle name="Moeda" xfId="1" builtinId="4"/>
    <cellStyle name="Normal" xfId="0" builtinId="0"/>
    <cellStyle name="Percentagem" xfId="2" builtinId="5"/>
  </cellStyles>
  <dxfs count="1">
    <dxf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868680</xdr:colOff>
      <xdr:row>4</xdr:row>
      <xdr:rowOff>110172</xdr:rowOff>
    </xdr:from>
    <xdr:to>
      <xdr:col>18</xdr:col>
      <xdr:colOff>1066800</xdr:colOff>
      <xdr:row>5</xdr:row>
      <xdr:rowOff>129540</xdr:rowOff>
    </xdr:to>
    <xdr:pic>
      <xdr:nvPicPr>
        <xdr:cNvPr id="2" name="Imagem 1" descr="Alfinete - ícones de ferramentas de edição grátis">
          <a:extLst>
            <a:ext uri="{FF2B5EF4-FFF2-40B4-BE49-F238E27FC236}">
              <a16:creationId xmlns:a16="http://schemas.microsoft.com/office/drawing/2014/main" id="{3E9DE2E0-B8E1-25D2-B080-9BE4DD8F481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34" b="7548"/>
        <a:stretch>
          <a:fillRect/>
        </a:stretch>
      </xdr:blipFill>
      <xdr:spPr bwMode="auto">
        <a:xfrm>
          <a:off x="12580620" y="841692"/>
          <a:ext cx="198120" cy="2022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3"/>
  <sheetViews>
    <sheetView topLeftCell="A16" workbookViewId="0">
      <selection activeCell="R17" sqref="R17"/>
    </sheetView>
  </sheetViews>
  <sheetFormatPr defaultRowHeight="14.4" x14ac:dyDescent="0.3"/>
  <cols>
    <col min="18" max="18" width="19.6640625" customWidth="1"/>
    <col min="19" max="19" width="16.77734375" customWidth="1"/>
    <col min="21" max="21" width="16.109375" customWidth="1"/>
  </cols>
  <sheetData>
    <row r="1" spans="1:21" x14ac:dyDescent="0.3">
      <c r="A1" s="16" t="s">
        <v>78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1" x14ac:dyDescent="0.3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1" x14ac:dyDescent="0.3">
      <c r="A3" s="22" t="s">
        <v>109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</row>
    <row r="5" spans="1:21" x14ac:dyDescent="0.3">
      <c r="A5" s="17" t="s">
        <v>0</v>
      </c>
      <c r="B5" s="17"/>
      <c r="C5" s="17"/>
      <c r="D5" s="19"/>
      <c r="E5" s="19"/>
    </row>
    <row r="6" spans="1:21" ht="14.4" customHeight="1" x14ac:dyDescent="0.3">
      <c r="A6" s="18" t="s">
        <v>26</v>
      </c>
      <c r="B6" s="18"/>
      <c r="C6" s="18"/>
      <c r="D6" s="58" t="s">
        <v>29</v>
      </c>
      <c r="E6" s="58"/>
      <c r="J6" s="17" t="s">
        <v>9</v>
      </c>
      <c r="K6" s="17"/>
      <c r="L6" s="17"/>
      <c r="M6" s="19"/>
      <c r="N6" s="19"/>
      <c r="S6" s="73" t="s">
        <v>110</v>
      </c>
      <c r="T6" s="74"/>
    </row>
    <row r="7" spans="1:21" x14ac:dyDescent="0.3">
      <c r="A7" s="18" t="s">
        <v>27</v>
      </c>
      <c r="B7" s="18"/>
      <c r="C7" s="18"/>
      <c r="D7" s="58" t="s">
        <v>30</v>
      </c>
      <c r="E7" s="58"/>
      <c r="H7" t="s">
        <v>100</v>
      </c>
      <c r="J7" s="18" t="s">
        <v>10</v>
      </c>
      <c r="K7" s="18"/>
      <c r="L7" s="18"/>
      <c r="M7" s="23">
        <f>$O$7*$D$9</f>
        <v>1560</v>
      </c>
      <c r="N7" s="18"/>
      <c r="O7" s="67">
        <v>4.0000000000000001E-3</v>
      </c>
      <c r="P7" t="s">
        <v>44</v>
      </c>
      <c r="S7" s="75"/>
      <c r="T7" s="76"/>
    </row>
    <row r="8" spans="1:21" x14ac:dyDescent="0.3">
      <c r="A8" s="18" t="s">
        <v>28</v>
      </c>
      <c r="B8" s="18"/>
      <c r="C8" s="18"/>
      <c r="D8" s="58" t="s">
        <v>31</v>
      </c>
      <c r="E8" s="58"/>
      <c r="J8" s="18" t="s">
        <v>45</v>
      </c>
      <c r="K8" s="18"/>
      <c r="L8" s="18"/>
      <c r="M8" s="61">
        <v>100</v>
      </c>
      <c r="N8" s="61"/>
      <c r="S8" s="75"/>
      <c r="T8" s="76"/>
    </row>
    <row r="9" spans="1:21" x14ac:dyDescent="0.3">
      <c r="A9" s="18" t="s">
        <v>1</v>
      </c>
      <c r="B9" s="18"/>
      <c r="C9" s="18"/>
      <c r="D9" s="59">
        <v>390000</v>
      </c>
      <c r="E9" s="59"/>
      <c r="J9" s="18" t="s">
        <v>46</v>
      </c>
      <c r="K9" s="18"/>
      <c r="L9" s="18"/>
      <c r="M9" s="24">
        <f>$O$9*$D$9</f>
        <v>3900</v>
      </c>
      <c r="N9" s="24"/>
      <c r="O9" s="60">
        <v>0.01</v>
      </c>
      <c r="P9" t="s">
        <v>50</v>
      </c>
      <c r="S9" s="75"/>
      <c r="T9" s="76"/>
    </row>
    <row r="10" spans="1:21" x14ac:dyDescent="0.3">
      <c r="A10" s="18" t="s">
        <v>32</v>
      </c>
      <c r="B10" s="18"/>
      <c r="C10" s="18"/>
      <c r="D10" s="20">
        <f>$F$10*D9</f>
        <v>39000</v>
      </c>
      <c r="E10" s="20"/>
      <c r="F10" s="60">
        <v>0.1</v>
      </c>
      <c r="J10" s="18" t="s">
        <v>12</v>
      </c>
      <c r="K10" s="18"/>
      <c r="L10" s="18"/>
      <c r="M10" s="61">
        <v>150</v>
      </c>
      <c r="N10" s="61"/>
      <c r="S10" s="75"/>
      <c r="T10" s="76"/>
    </row>
    <row r="11" spans="1:21" x14ac:dyDescent="0.3">
      <c r="A11" s="18" t="s">
        <v>2</v>
      </c>
      <c r="B11" s="18"/>
      <c r="C11" s="18"/>
      <c r="D11" s="21">
        <f>$F$11*$D$9</f>
        <v>351000</v>
      </c>
      <c r="E11" s="21"/>
      <c r="F11" s="60">
        <v>0.9</v>
      </c>
      <c r="S11" s="75"/>
      <c r="T11" s="76"/>
    </row>
    <row r="12" spans="1:21" x14ac:dyDescent="0.3">
      <c r="A12" s="18" t="s">
        <v>3</v>
      </c>
      <c r="B12" s="18"/>
      <c r="C12" s="18"/>
      <c r="D12" s="61">
        <v>30</v>
      </c>
      <c r="E12" s="61"/>
      <c r="J12" s="17" t="s">
        <v>13</v>
      </c>
      <c r="K12" s="17"/>
      <c r="L12" s="17"/>
      <c r="M12" s="19"/>
      <c r="N12" s="19"/>
      <c r="S12" s="75"/>
      <c r="T12" s="76"/>
    </row>
    <row r="13" spans="1:21" x14ac:dyDescent="0.3">
      <c r="A13" s="18" t="s">
        <v>4</v>
      </c>
      <c r="B13" s="18"/>
      <c r="C13" s="18"/>
      <c r="D13" s="62">
        <v>3.8670000000000003E-2</v>
      </c>
      <c r="E13" s="61"/>
      <c r="J13" s="18" t="s">
        <v>14</v>
      </c>
      <c r="K13" s="18"/>
      <c r="L13" s="18"/>
      <c r="M13" s="68">
        <v>1600</v>
      </c>
      <c r="N13" s="69"/>
      <c r="S13" s="75"/>
      <c r="T13" s="76"/>
    </row>
    <row r="14" spans="1:21" x14ac:dyDescent="0.3">
      <c r="A14" s="18" t="s">
        <v>53</v>
      </c>
      <c r="B14" s="18"/>
      <c r="C14" s="18"/>
      <c r="D14" s="63">
        <v>1651.96</v>
      </c>
      <c r="E14" s="63"/>
      <c r="J14" s="18" t="s">
        <v>47</v>
      </c>
      <c r="K14" s="18"/>
      <c r="L14" s="18"/>
      <c r="M14" s="70">
        <v>0.02</v>
      </c>
      <c r="N14" s="71">
        <v>2.5000000000000001E-2</v>
      </c>
      <c r="O14" s="70">
        <v>0.03</v>
      </c>
      <c r="S14" s="77"/>
      <c r="T14" s="78"/>
    </row>
    <row r="15" spans="1:21" x14ac:dyDescent="0.3">
      <c r="A15" s="18" t="s">
        <v>54</v>
      </c>
      <c r="B15" s="18"/>
      <c r="C15" s="18"/>
      <c r="D15" s="63">
        <v>30</v>
      </c>
      <c r="E15" s="63"/>
    </row>
    <row r="16" spans="1:21" x14ac:dyDescent="0.3">
      <c r="A16" s="18" t="s">
        <v>51</v>
      </c>
      <c r="B16" s="18"/>
      <c r="C16" s="18"/>
      <c r="D16" s="61" t="s">
        <v>52</v>
      </c>
      <c r="E16" s="61"/>
    </row>
    <row r="17" spans="1:15" x14ac:dyDescent="0.3">
      <c r="A17" s="27" t="s">
        <v>33</v>
      </c>
      <c r="B17" s="28"/>
      <c r="C17" s="29"/>
      <c r="D17" s="64">
        <v>0.03</v>
      </c>
      <c r="E17" s="65"/>
    </row>
    <row r="18" spans="1:15" x14ac:dyDescent="0.3">
      <c r="J18" s="17" t="s">
        <v>15</v>
      </c>
      <c r="K18" s="17"/>
      <c r="L18" s="17"/>
      <c r="M18" s="19"/>
      <c r="N18" s="19"/>
    </row>
    <row r="19" spans="1:15" x14ac:dyDescent="0.3">
      <c r="A19" s="17" t="s">
        <v>5</v>
      </c>
      <c r="B19" s="17"/>
      <c r="C19" s="17"/>
      <c r="D19" s="19"/>
      <c r="E19" s="19"/>
      <c r="J19" s="18" t="s">
        <v>48</v>
      </c>
      <c r="K19" s="18"/>
      <c r="L19" s="18"/>
      <c r="M19" s="70">
        <v>0.03</v>
      </c>
      <c r="N19" s="70">
        <v>7.0000000000000007E-2</v>
      </c>
      <c r="O19" s="70">
        <v>0.1</v>
      </c>
    </row>
    <row r="20" spans="1:15" x14ac:dyDescent="0.3">
      <c r="A20" s="18" t="s">
        <v>6</v>
      </c>
      <c r="B20" s="18"/>
      <c r="C20" s="18"/>
      <c r="D20" s="23">
        <f>($D$9-Anexo!E10)*$F$20</f>
        <v>30098.932000000001</v>
      </c>
      <c r="E20" s="18"/>
      <c r="F20" s="60">
        <v>0.08</v>
      </c>
      <c r="G20" t="s">
        <v>42</v>
      </c>
      <c r="J20" s="18" t="s">
        <v>16</v>
      </c>
      <c r="K20" s="18"/>
      <c r="L20" s="18"/>
      <c r="M20" s="72" t="s">
        <v>49</v>
      </c>
      <c r="N20" s="72"/>
    </row>
    <row r="21" spans="1:15" x14ac:dyDescent="0.3">
      <c r="A21" s="18" t="s">
        <v>7</v>
      </c>
      <c r="B21" s="18"/>
      <c r="C21" s="18"/>
      <c r="D21" s="18">
        <f>$D$9*$F$21</f>
        <v>3120</v>
      </c>
      <c r="E21" s="18"/>
      <c r="F21" s="66">
        <v>8.0000000000000002E-3</v>
      </c>
      <c r="G21" t="s">
        <v>41</v>
      </c>
    </row>
    <row r="22" spans="1:15" x14ac:dyDescent="0.3">
      <c r="A22" s="18" t="s">
        <v>8</v>
      </c>
      <c r="B22" s="18"/>
      <c r="C22" s="18"/>
      <c r="D22" s="18">
        <f>$D$9*$F$22</f>
        <v>4680</v>
      </c>
      <c r="E22" s="18"/>
      <c r="F22" s="67">
        <v>1.2E-2</v>
      </c>
      <c r="G22" t="s">
        <v>43</v>
      </c>
    </row>
    <row r="23" spans="1:15" x14ac:dyDescent="0.3">
      <c r="A23" s="18" t="s">
        <v>34</v>
      </c>
      <c r="B23" s="18"/>
      <c r="C23" s="18"/>
      <c r="D23" s="61" t="s">
        <v>35</v>
      </c>
      <c r="E23" s="61"/>
    </row>
  </sheetData>
  <mergeCells count="59">
    <mergeCell ref="J20:L20"/>
    <mergeCell ref="M20:N20"/>
    <mergeCell ref="A16:C16"/>
    <mergeCell ref="D16:E16"/>
    <mergeCell ref="A17:C17"/>
    <mergeCell ref="D17:E17"/>
    <mergeCell ref="D19:E19"/>
    <mergeCell ref="A19:C19"/>
    <mergeCell ref="J14:L14"/>
    <mergeCell ref="J18:L18"/>
    <mergeCell ref="M18:N18"/>
    <mergeCell ref="J19:L19"/>
    <mergeCell ref="J13:L13"/>
    <mergeCell ref="M13:N13"/>
    <mergeCell ref="J12:L12"/>
    <mergeCell ref="M12:N12"/>
    <mergeCell ref="J6:L6"/>
    <mergeCell ref="M6:N6"/>
    <mergeCell ref="J7:L7"/>
    <mergeCell ref="M7:N7"/>
    <mergeCell ref="J8:L8"/>
    <mergeCell ref="M8:N8"/>
    <mergeCell ref="A23:C23"/>
    <mergeCell ref="D20:E20"/>
    <mergeCell ref="D21:E21"/>
    <mergeCell ref="D22:E22"/>
    <mergeCell ref="D23:E23"/>
    <mergeCell ref="A20:C20"/>
    <mergeCell ref="A21:C21"/>
    <mergeCell ref="A22:C22"/>
    <mergeCell ref="D12:E12"/>
    <mergeCell ref="D13:E13"/>
    <mergeCell ref="D14:E14"/>
    <mergeCell ref="D15:E15"/>
    <mergeCell ref="A6:C6"/>
    <mergeCell ref="A7:C7"/>
    <mergeCell ref="A8:C8"/>
    <mergeCell ref="D6:E6"/>
    <mergeCell ref="D7:E7"/>
    <mergeCell ref="D8:E8"/>
    <mergeCell ref="A15:C15"/>
    <mergeCell ref="A12:C12"/>
    <mergeCell ref="A13:C13"/>
    <mergeCell ref="A14:C14"/>
    <mergeCell ref="A1:U2"/>
    <mergeCell ref="A5:C5"/>
    <mergeCell ref="A9:C9"/>
    <mergeCell ref="A10:C10"/>
    <mergeCell ref="A11:C11"/>
    <mergeCell ref="D5:E5"/>
    <mergeCell ref="D9:E9"/>
    <mergeCell ref="D10:E10"/>
    <mergeCell ref="D11:E11"/>
    <mergeCell ref="J9:L9"/>
    <mergeCell ref="A3:U3"/>
    <mergeCell ref="M9:N9"/>
    <mergeCell ref="J10:L10"/>
    <mergeCell ref="M10:N10"/>
    <mergeCell ref="S6:T14"/>
  </mergeCells>
  <conditionalFormatting sqref="G8">
    <cfRule type="notContainsBlanks" dxfId="0" priority="1">
      <formula>LEN(TRIM(G8))&gt;0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A3513-B537-432E-A3E7-C1C48D0851DD}">
  <dimension ref="A1:AA373"/>
  <sheetViews>
    <sheetView tabSelected="1" workbookViewId="0">
      <selection activeCell="I8" sqref="I8"/>
    </sheetView>
  </sheetViews>
  <sheetFormatPr defaultRowHeight="14.4" x14ac:dyDescent="0.3"/>
  <cols>
    <col min="8" max="8" width="11" bestFit="1" customWidth="1"/>
  </cols>
  <sheetData>
    <row r="1" spans="1:27" x14ac:dyDescent="0.3">
      <c r="A1" s="30" t="s">
        <v>17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pans="1:27" x14ac:dyDescent="0.3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4" spans="1:27" x14ac:dyDescent="0.3">
      <c r="A4" s="17" t="s">
        <v>18</v>
      </c>
      <c r="B4" s="17"/>
      <c r="C4" s="17"/>
      <c r="L4" s="17" t="s">
        <v>63</v>
      </c>
      <c r="M4" s="17"/>
      <c r="N4" s="17"/>
      <c r="O4" s="19"/>
      <c r="P4" s="19"/>
    </row>
    <row r="5" spans="1:27" x14ac:dyDescent="0.3">
      <c r="A5" s="18" t="s">
        <v>86</v>
      </c>
      <c r="B5" s="18"/>
      <c r="C5" s="18"/>
      <c r="D5" s="23">
        <f>O5+SUM(F15:G373)+O6</f>
        <v>631650.64095520135</v>
      </c>
      <c r="E5" s="18"/>
      <c r="L5" s="18" t="s">
        <v>82</v>
      </c>
      <c r="M5" s="18"/>
      <c r="N5" s="18"/>
      <c r="O5" s="18">
        <f>Premissas!D10</f>
        <v>39000</v>
      </c>
      <c r="P5" s="18"/>
      <c r="Q5" s="29" t="s">
        <v>6</v>
      </c>
      <c r="R5" s="18"/>
      <c r="S5" s="18"/>
      <c r="T5" s="23">
        <f>Premissas!D20</f>
        <v>30098.932000000001</v>
      </c>
      <c r="U5" s="18"/>
    </row>
    <row r="6" spans="1:27" x14ac:dyDescent="0.3">
      <c r="A6" s="18" t="s">
        <v>89</v>
      </c>
      <c r="B6" s="18"/>
      <c r="C6" s="18"/>
      <c r="D6" s="23">
        <f>SUM(P14:W43)+O10*359</f>
        <v>325298.6766834947</v>
      </c>
      <c r="E6" s="23"/>
      <c r="L6" s="18" t="s">
        <v>83</v>
      </c>
      <c r="M6" s="18"/>
      <c r="N6" s="18"/>
      <c r="O6" s="18">
        <f>Premissas!D11</f>
        <v>351000</v>
      </c>
      <c r="P6" s="18"/>
      <c r="Q6" s="29" t="s">
        <v>7</v>
      </c>
      <c r="R6" s="18"/>
      <c r="S6" s="18"/>
      <c r="T6" s="18">
        <f>Premissas!D21</f>
        <v>3120</v>
      </c>
      <c r="U6" s="18"/>
    </row>
    <row r="7" spans="1:27" x14ac:dyDescent="0.3">
      <c r="A7" s="18" t="s">
        <v>91</v>
      </c>
      <c r="B7" s="18"/>
      <c r="C7" s="18"/>
      <c r="D7" s="23">
        <f>SUM(T5:U7)</f>
        <v>37898.932000000001</v>
      </c>
      <c r="E7" s="18"/>
      <c r="L7" s="18" t="s">
        <v>84</v>
      </c>
      <c r="M7" s="18"/>
      <c r="N7" s="18"/>
      <c r="O7" s="18">
        <f>Premissas!D14</f>
        <v>1651.96</v>
      </c>
      <c r="P7" s="18"/>
      <c r="Q7" s="29" t="s">
        <v>8</v>
      </c>
      <c r="R7" s="18"/>
      <c r="S7" s="18"/>
      <c r="T7" s="18">
        <f>Premissas!D22</f>
        <v>4680</v>
      </c>
      <c r="U7" s="18"/>
    </row>
    <row r="8" spans="1:27" x14ac:dyDescent="0.3">
      <c r="A8" s="18" t="s">
        <v>92</v>
      </c>
      <c r="B8" s="18"/>
      <c r="C8" s="18"/>
      <c r="D8" s="23">
        <f>X43</f>
        <v>919060.5473436584</v>
      </c>
      <c r="E8" s="18"/>
      <c r="L8" s="18" t="s">
        <v>85</v>
      </c>
      <c r="M8" s="18"/>
      <c r="N8" s="18"/>
      <c r="O8" s="32">
        <f>(Premissas!D13)/12</f>
        <v>3.2225000000000001E-3</v>
      </c>
      <c r="P8" s="18"/>
      <c r="Q8" s="29" t="s">
        <v>34</v>
      </c>
      <c r="R8" s="18"/>
      <c r="S8" s="18"/>
      <c r="T8" s="18" t="s">
        <v>35</v>
      </c>
      <c r="U8" s="18"/>
    </row>
    <row r="9" spans="1:27" x14ac:dyDescent="0.3">
      <c r="A9" s="31" t="s">
        <v>94</v>
      </c>
      <c r="B9" s="31"/>
      <c r="C9" s="31"/>
      <c r="D9" s="23">
        <f>-D7-D6-D5</f>
        <v>-994848.24963869608</v>
      </c>
      <c r="E9" s="18"/>
      <c r="L9" s="18" t="s">
        <v>45</v>
      </c>
      <c r="M9" s="18"/>
      <c r="N9" s="18"/>
      <c r="O9" s="18">
        <f>Premissas!M8</f>
        <v>100</v>
      </c>
      <c r="P9" s="18"/>
      <c r="Q9" s="19"/>
      <c r="R9" s="19"/>
      <c r="S9" s="19"/>
      <c r="T9" s="19"/>
      <c r="U9" s="19"/>
    </row>
    <row r="10" spans="1:27" x14ac:dyDescent="0.3">
      <c r="A10" s="31" t="s">
        <v>93</v>
      </c>
      <c r="B10" s="31"/>
      <c r="C10" s="31"/>
      <c r="D10" s="23">
        <f>D8-D7-D6-D5</f>
        <v>-75787.702295037685</v>
      </c>
      <c r="E10" s="18"/>
      <c r="L10" s="18" t="s">
        <v>90</v>
      </c>
      <c r="M10" s="18"/>
      <c r="N10" s="18"/>
      <c r="O10" s="18">
        <v>30</v>
      </c>
      <c r="P10" s="18"/>
      <c r="Q10" s="19"/>
      <c r="R10" s="19"/>
      <c r="S10" s="19"/>
      <c r="T10" s="19"/>
      <c r="U10" s="19"/>
    </row>
    <row r="12" spans="1:27" x14ac:dyDescent="0.3">
      <c r="A12" s="17" t="s">
        <v>19</v>
      </c>
      <c r="B12" s="17"/>
      <c r="C12" s="17"/>
      <c r="M12" s="17" t="s">
        <v>87</v>
      </c>
      <c r="N12" s="17"/>
      <c r="O12" s="17"/>
      <c r="P12" s="19"/>
      <c r="Q12" s="19"/>
    </row>
    <row r="13" spans="1:27" x14ac:dyDescent="0.3">
      <c r="A13" s="9" t="s">
        <v>57</v>
      </c>
      <c r="B13" s="27"/>
      <c r="C13" s="29"/>
      <c r="D13" s="18" t="s">
        <v>79</v>
      </c>
      <c r="E13" s="18"/>
      <c r="F13" s="18" t="s">
        <v>73</v>
      </c>
      <c r="G13" s="18"/>
      <c r="H13" s="18" t="s">
        <v>80</v>
      </c>
      <c r="I13" s="18"/>
      <c r="J13" s="18" t="s">
        <v>81</v>
      </c>
      <c r="K13" s="18"/>
      <c r="M13" s="18"/>
      <c r="N13" s="18"/>
      <c r="O13" s="18"/>
      <c r="P13" s="18" t="s">
        <v>11</v>
      </c>
      <c r="Q13" s="18"/>
      <c r="R13" s="18" t="s">
        <v>10</v>
      </c>
      <c r="S13" s="18"/>
      <c r="T13" s="18" t="s">
        <v>12</v>
      </c>
      <c r="U13" s="18"/>
      <c r="V13" s="18" t="s">
        <v>88</v>
      </c>
      <c r="W13" s="18"/>
      <c r="X13" s="18" t="s">
        <v>99</v>
      </c>
      <c r="Y13" s="18"/>
      <c r="Z13" s="18" t="s">
        <v>98</v>
      </c>
      <c r="AA13" s="18"/>
    </row>
    <row r="14" spans="1:27" x14ac:dyDescent="0.3">
      <c r="A14" s="9">
        <v>0</v>
      </c>
      <c r="B14" s="27"/>
      <c r="C14" s="29"/>
      <c r="D14" s="27"/>
      <c r="E14" s="29"/>
      <c r="F14" s="27"/>
      <c r="G14" s="29"/>
      <c r="H14" s="27"/>
      <c r="I14" s="29"/>
      <c r="J14" s="33">
        <f>O6</f>
        <v>351000</v>
      </c>
      <c r="K14" s="34"/>
      <c r="M14" s="18">
        <v>1</v>
      </c>
      <c r="N14" s="18"/>
      <c r="O14" s="18"/>
      <c r="P14" s="35">
        <f>O9*12</f>
        <v>1200</v>
      </c>
      <c r="Q14" s="35"/>
      <c r="R14" s="35">
        <f>Premissas!M7</f>
        <v>1560</v>
      </c>
      <c r="S14" s="35"/>
      <c r="T14" s="35">
        <f>Premissas!M10</f>
        <v>150</v>
      </c>
      <c r="U14" s="35"/>
      <c r="V14" s="35">
        <f>Premissas!$O$9*Comprar!X14</f>
        <v>3900</v>
      </c>
      <c r="W14" s="35"/>
      <c r="X14" s="35">
        <f>Premissas!D9</f>
        <v>390000</v>
      </c>
      <c r="Y14" s="35"/>
      <c r="Z14" s="35">
        <f>SUM(P14:W14)</f>
        <v>6810</v>
      </c>
      <c r="AA14" s="35"/>
    </row>
    <row r="15" spans="1:27" x14ac:dyDescent="0.3">
      <c r="A15" s="9">
        <v>1</v>
      </c>
      <c r="B15" s="27">
        <v>1</v>
      </c>
      <c r="C15" s="29"/>
      <c r="D15" s="18">
        <f>$O$7</f>
        <v>1651.96</v>
      </c>
      <c r="E15" s="18"/>
      <c r="F15" s="23">
        <f>J14*$O$8</f>
        <v>1131.0975000000001</v>
      </c>
      <c r="G15" s="18"/>
      <c r="H15" s="23">
        <f>D15-F15</f>
        <v>520.86249999999995</v>
      </c>
      <c r="I15" s="18"/>
      <c r="J15" s="23">
        <f>J14-H15</f>
        <v>350479.13750000001</v>
      </c>
      <c r="K15" s="18"/>
      <c r="M15" s="18">
        <v>2</v>
      </c>
      <c r="N15" s="18"/>
      <c r="O15" s="18"/>
      <c r="P15" s="35">
        <f>P14*(1+2%)</f>
        <v>1224</v>
      </c>
      <c r="Q15" s="35"/>
      <c r="R15" s="35">
        <f>R14*(1+Premissas!$D$17)</f>
        <v>1606.8</v>
      </c>
      <c r="S15" s="35"/>
      <c r="T15" s="35">
        <f>T14*(1+2%)</f>
        <v>153</v>
      </c>
      <c r="U15" s="35"/>
      <c r="V15" s="35">
        <f>Premissas!$O$9*Comprar!X15</f>
        <v>4017</v>
      </c>
      <c r="W15" s="35"/>
      <c r="X15" s="35">
        <f>X14*(1+Premissas!$D$17)</f>
        <v>401700</v>
      </c>
      <c r="Y15" s="35"/>
      <c r="Z15" s="35">
        <f t="shared" ref="Z15:Z44" si="0">SUM(P15:W15)</f>
        <v>7000.8</v>
      </c>
      <c r="AA15" s="35"/>
    </row>
    <row r="16" spans="1:27" x14ac:dyDescent="0.3">
      <c r="A16" s="9">
        <v>1</v>
      </c>
      <c r="B16" s="27">
        <v>2</v>
      </c>
      <c r="C16" s="29"/>
      <c r="D16" s="18">
        <f t="shared" ref="D16:D79" si="1">$O$7</f>
        <v>1651.96</v>
      </c>
      <c r="E16" s="18"/>
      <c r="F16" s="23">
        <f>J15*$O$8</f>
        <v>1129.41902059375</v>
      </c>
      <c r="G16" s="18"/>
      <c r="H16" s="23">
        <f t="shared" ref="H16:H79" si="2">D16-F16</f>
        <v>522.54097940625002</v>
      </c>
      <c r="I16" s="18"/>
      <c r="J16" s="23">
        <f t="shared" ref="J16:J79" si="3">J15-H16</f>
        <v>349956.59652059374</v>
      </c>
      <c r="K16" s="18"/>
      <c r="M16" s="18">
        <v>3</v>
      </c>
      <c r="N16" s="18"/>
      <c r="O16" s="18"/>
      <c r="P16" s="35">
        <f t="shared" ref="P16:P43" si="4">P15*(1+2%)</f>
        <v>1248.48</v>
      </c>
      <c r="Q16" s="35"/>
      <c r="R16" s="35">
        <f>R15*(1+Premissas!$D$17)</f>
        <v>1655.0039999999999</v>
      </c>
      <c r="S16" s="35"/>
      <c r="T16" s="35">
        <f t="shared" ref="T16:T43" si="5">T15*(1+2%)</f>
        <v>156.06</v>
      </c>
      <c r="U16" s="35"/>
      <c r="V16" s="35">
        <f>Premissas!$O$9*Comprar!X16</f>
        <v>4137.51</v>
      </c>
      <c r="W16" s="35"/>
      <c r="X16" s="35">
        <f>X15*(1+Premissas!$D$17)</f>
        <v>413751</v>
      </c>
      <c r="Y16" s="35"/>
      <c r="Z16" s="35">
        <f t="shared" si="0"/>
        <v>7197.0540000000001</v>
      </c>
      <c r="AA16" s="35"/>
    </row>
    <row r="17" spans="1:27" x14ac:dyDescent="0.3">
      <c r="A17" s="9">
        <v>1</v>
      </c>
      <c r="B17" s="27">
        <v>3</v>
      </c>
      <c r="C17" s="29"/>
      <c r="D17" s="18">
        <f t="shared" si="1"/>
        <v>1651.96</v>
      </c>
      <c r="E17" s="18"/>
      <c r="F17" s="23">
        <f t="shared" ref="F17:F79" si="6">J16*$O$8</f>
        <v>1127.7351322876134</v>
      </c>
      <c r="G17" s="18"/>
      <c r="H17" s="23">
        <f t="shared" si="2"/>
        <v>524.22486771238664</v>
      </c>
      <c r="I17" s="18"/>
      <c r="J17" s="23">
        <f t="shared" si="3"/>
        <v>349432.37165288132</v>
      </c>
      <c r="K17" s="18"/>
      <c r="M17" s="18">
        <v>4</v>
      </c>
      <c r="N17" s="18"/>
      <c r="O17" s="18"/>
      <c r="P17" s="35">
        <f t="shared" si="4"/>
        <v>1273.4496000000001</v>
      </c>
      <c r="Q17" s="35"/>
      <c r="R17" s="35">
        <f>R16*(1+Premissas!$D$17)</f>
        <v>1704.6541199999999</v>
      </c>
      <c r="S17" s="35"/>
      <c r="T17" s="35">
        <f t="shared" si="5"/>
        <v>159.18120000000002</v>
      </c>
      <c r="U17" s="35"/>
      <c r="V17" s="35">
        <f>Premissas!$O$9*Comprar!X17</f>
        <v>4261.6352999999999</v>
      </c>
      <c r="W17" s="35"/>
      <c r="X17" s="35">
        <f>X16*(1+Premissas!$D$17)</f>
        <v>426163.53</v>
      </c>
      <c r="Y17" s="35"/>
      <c r="Z17" s="35">
        <f t="shared" si="0"/>
        <v>7398.92022</v>
      </c>
      <c r="AA17" s="35"/>
    </row>
    <row r="18" spans="1:27" x14ac:dyDescent="0.3">
      <c r="A18" s="9">
        <v>1</v>
      </c>
      <c r="B18" s="27">
        <v>4</v>
      </c>
      <c r="C18" s="29"/>
      <c r="D18" s="18">
        <f t="shared" si="1"/>
        <v>1651.96</v>
      </c>
      <c r="E18" s="18"/>
      <c r="F18" s="23">
        <f t="shared" si="6"/>
        <v>1126.0458176514101</v>
      </c>
      <c r="G18" s="18"/>
      <c r="H18" s="23">
        <f t="shared" si="2"/>
        <v>525.91418234858997</v>
      </c>
      <c r="I18" s="18"/>
      <c r="J18" s="23">
        <f t="shared" si="3"/>
        <v>348906.45747053274</v>
      </c>
      <c r="K18" s="18"/>
      <c r="M18" s="18">
        <v>5</v>
      </c>
      <c r="N18" s="18"/>
      <c r="O18" s="18"/>
      <c r="P18" s="35">
        <f t="shared" si="4"/>
        <v>1298.9185920000002</v>
      </c>
      <c r="Q18" s="35"/>
      <c r="R18" s="35">
        <f>R17*(1+Premissas!$D$17)</f>
        <v>1755.7937436</v>
      </c>
      <c r="S18" s="35"/>
      <c r="T18" s="35">
        <f t="shared" si="5"/>
        <v>162.36482400000003</v>
      </c>
      <c r="U18" s="35"/>
      <c r="V18" s="35">
        <f>Premissas!$O$9*Comprar!X18</f>
        <v>4389.4843590000009</v>
      </c>
      <c r="W18" s="35"/>
      <c r="X18" s="35">
        <f>X17*(1+Premissas!$D$17)</f>
        <v>438948.43590000004</v>
      </c>
      <c r="Y18" s="35"/>
      <c r="Z18" s="35">
        <f t="shared" si="0"/>
        <v>7606.5615186000014</v>
      </c>
      <c r="AA18" s="35"/>
    </row>
    <row r="19" spans="1:27" x14ac:dyDescent="0.3">
      <c r="A19" s="9">
        <v>1</v>
      </c>
      <c r="B19" s="27">
        <v>5</v>
      </c>
      <c r="C19" s="29"/>
      <c r="D19" s="18">
        <f t="shared" si="1"/>
        <v>1651.96</v>
      </c>
      <c r="E19" s="18"/>
      <c r="F19" s="23">
        <f t="shared" si="6"/>
        <v>1124.3510591987917</v>
      </c>
      <c r="G19" s="18"/>
      <c r="H19" s="23">
        <f t="shared" si="2"/>
        <v>527.60894080120829</v>
      </c>
      <c r="I19" s="18"/>
      <c r="J19" s="23">
        <f t="shared" si="3"/>
        <v>348378.84852973151</v>
      </c>
      <c r="K19" s="18"/>
      <c r="M19" s="18">
        <v>6</v>
      </c>
      <c r="N19" s="18"/>
      <c r="O19" s="18"/>
      <c r="P19" s="35">
        <f t="shared" si="4"/>
        <v>1324.8969638400004</v>
      </c>
      <c r="Q19" s="35"/>
      <c r="R19" s="35">
        <f>R18*(1+Premissas!$D$17)</f>
        <v>1808.4675559080001</v>
      </c>
      <c r="S19" s="35"/>
      <c r="T19" s="35">
        <f t="shared" si="5"/>
        <v>165.61212048000004</v>
      </c>
      <c r="U19" s="35"/>
      <c r="V19" s="35">
        <f>Premissas!$O$9*Comprar!X19</f>
        <v>4521.1688897700005</v>
      </c>
      <c r="W19" s="35"/>
      <c r="X19" s="35">
        <f>X18*(1+Premissas!$D$17)</f>
        <v>452116.88897700008</v>
      </c>
      <c r="Y19" s="35"/>
      <c r="Z19" s="35">
        <f t="shared" si="0"/>
        <v>7820.1455299980007</v>
      </c>
      <c r="AA19" s="35"/>
    </row>
    <row r="20" spans="1:27" x14ac:dyDescent="0.3">
      <c r="A20" s="9">
        <v>1</v>
      </c>
      <c r="B20" s="27">
        <v>6</v>
      </c>
      <c r="C20" s="29"/>
      <c r="D20" s="18">
        <f t="shared" si="1"/>
        <v>1651.96</v>
      </c>
      <c r="E20" s="18"/>
      <c r="F20" s="23">
        <f t="shared" si="6"/>
        <v>1122.6508393870597</v>
      </c>
      <c r="G20" s="18"/>
      <c r="H20" s="23">
        <f t="shared" si="2"/>
        <v>529.30916061294033</v>
      </c>
      <c r="I20" s="18"/>
      <c r="J20" s="23">
        <f t="shared" si="3"/>
        <v>347849.53936911857</v>
      </c>
      <c r="K20" s="18"/>
      <c r="M20" s="18">
        <v>7</v>
      </c>
      <c r="N20" s="18"/>
      <c r="O20" s="18"/>
      <c r="P20" s="35">
        <f t="shared" si="4"/>
        <v>1351.3949031168004</v>
      </c>
      <c r="Q20" s="35"/>
      <c r="R20" s="35">
        <f>R19*(1+Premissas!$D$17)</f>
        <v>1862.7215825852402</v>
      </c>
      <c r="S20" s="35"/>
      <c r="T20" s="35">
        <f t="shared" si="5"/>
        <v>168.92436288960005</v>
      </c>
      <c r="U20" s="35"/>
      <c r="V20" s="35">
        <f>Premissas!$O$9*Comprar!X20</f>
        <v>4656.8039564631017</v>
      </c>
      <c r="W20" s="35"/>
      <c r="X20" s="35">
        <f>X19*(1+Premissas!$D$17)</f>
        <v>465680.39564631012</v>
      </c>
      <c r="Y20" s="35"/>
      <c r="Z20" s="35">
        <f t="shared" si="0"/>
        <v>8039.8448050547422</v>
      </c>
      <c r="AA20" s="35"/>
    </row>
    <row r="21" spans="1:27" x14ac:dyDescent="0.3">
      <c r="A21" s="9">
        <v>1</v>
      </c>
      <c r="B21" s="27">
        <v>7</v>
      </c>
      <c r="C21" s="29"/>
      <c r="D21" s="18">
        <f t="shared" si="1"/>
        <v>1651.96</v>
      </c>
      <c r="E21" s="18"/>
      <c r="F21" s="23">
        <f t="shared" si="6"/>
        <v>1120.9451406169846</v>
      </c>
      <c r="G21" s="18"/>
      <c r="H21" s="23">
        <f t="shared" si="2"/>
        <v>531.01485938301539</v>
      </c>
      <c r="I21" s="18"/>
      <c r="J21" s="23">
        <f t="shared" si="3"/>
        <v>347318.52450973558</v>
      </c>
      <c r="K21" s="18"/>
      <c r="M21" s="18">
        <v>8</v>
      </c>
      <c r="N21" s="18"/>
      <c r="O21" s="18"/>
      <c r="P21" s="35">
        <f t="shared" si="4"/>
        <v>1378.4228011791365</v>
      </c>
      <c r="Q21" s="35"/>
      <c r="R21" s="35">
        <f>R20*(1+Premissas!$D$17)</f>
        <v>1918.6032300627974</v>
      </c>
      <c r="S21" s="35"/>
      <c r="T21" s="35">
        <f t="shared" si="5"/>
        <v>172.30285014739206</v>
      </c>
      <c r="U21" s="35"/>
      <c r="V21" s="35">
        <f>Premissas!$O$9*Comprar!X21</f>
        <v>4796.508075156994</v>
      </c>
      <c r="W21" s="35"/>
      <c r="X21" s="35">
        <f>X20*(1+Premissas!$D$17)</f>
        <v>479650.80751569942</v>
      </c>
      <c r="Y21" s="35"/>
      <c r="Z21" s="35">
        <f t="shared" si="0"/>
        <v>8265.8369565463199</v>
      </c>
      <c r="AA21" s="35"/>
    </row>
    <row r="22" spans="1:27" x14ac:dyDescent="0.3">
      <c r="A22" s="9">
        <v>1</v>
      </c>
      <c r="B22" s="27">
        <v>8</v>
      </c>
      <c r="C22" s="29"/>
      <c r="D22" s="18">
        <f t="shared" si="1"/>
        <v>1651.96</v>
      </c>
      <c r="E22" s="18"/>
      <c r="F22" s="23">
        <f t="shared" si="6"/>
        <v>1119.233945232623</v>
      </c>
      <c r="G22" s="18"/>
      <c r="H22" s="23">
        <f t="shared" si="2"/>
        <v>532.72605476737704</v>
      </c>
      <c r="I22" s="18"/>
      <c r="J22" s="23">
        <f t="shared" si="3"/>
        <v>346785.7984549682</v>
      </c>
      <c r="K22" s="18"/>
      <c r="M22" s="18">
        <v>9</v>
      </c>
      <c r="N22" s="18"/>
      <c r="O22" s="18"/>
      <c r="P22" s="35">
        <f t="shared" si="4"/>
        <v>1405.9912572027192</v>
      </c>
      <c r="Q22" s="35"/>
      <c r="R22" s="35">
        <f>R21*(1+Premissas!$D$17)</f>
        <v>1976.1613269646814</v>
      </c>
      <c r="S22" s="35"/>
      <c r="T22" s="35">
        <f t="shared" si="5"/>
        <v>175.7489071503399</v>
      </c>
      <c r="U22" s="35"/>
      <c r="V22" s="35">
        <f>Premissas!$O$9*Comprar!X22</f>
        <v>4940.4033174117048</v>
      </c>
      <c r="W22" s="35"/>
      <c r="X22" s="35">
        <f>X21*(1+Premissas!$D$17)</f>
        <v>494040.33174117043</v>
      </c>
      <c r="Y22" s="35"/>
      <c r="Z22" s="35">
        <f t="shared" si="0"/>
        <v>8498.3048087294446</v>
      </c>
      <c r="AA22" s="35"/>
    </row>
    <row r="23" spans="1:27" x14ac:dyDescent="0.3">
      <c r="A23" s="9">
        <v>1</v>
      </c>
      <c r="B23" s="27">
        <v>9</v>
      </c>
      <c r="C23" s="29"/>
      <c r="D23" s="18">
        <f t="shared" si="1"/>
        <v>1651.96</v>
      </c>
      <c r="E23" s="18"/>
      <c r="F23" s="23">
        <f t="shared" si="6"/>
        <v>1117.517235521135</v>
      </c>
      <c r="G23" s="18"/>
      <c r="H23" s="23">
        <f t="shared" si="2"/>
        <v>534.442764478865</v>
      </c>
      <c r="I23" s="18"/>
      <c r="J23" s="23">
        <f t="shared" si="3"/>
        <v>346251.35569048935</v>
      </c>
      <c r="K23" s="18"/>
      <c r="M23" s="18">
        <v>10</v>
      </c>
      <c r="N23" s="18"/>
      <c r="O23" s="18"/>
      <c r="P23" s="35">
        <f t="shared" si="4"/>
        <v>1434.1110823467736</v>
      </c>
      <c r="Q23" s="35"/>
      <c r="R23" s="35">
        <f>R22*(1+Premissas!$D$17)</f>
        <v>2035.4461667736218</v>
      </c>
      <c r="S23" s="35"/>
      <c r="T23" s="35">
        <f t="shared" si="5"/>
        <v>179.2638852933467</v>
      </c>
      <c r="U23" s="35"/>
      <c r="V23" s="35">
        <f>Premissas!$O$9*Comprar!X23</f>
        <v>5088.6154169340552</v>
      </c>
      <c r="W23" s="35"/>
      <c r="X23" s="35">
        <f>X22*(1+Premissas!$D$17)</f>
        <v>508861.54169340554</v>
      </c>
      <c r="Y23" s="35"/>
      <c r="Z23" s="35">
        <f t="shared" si="0"/>
        <v>8737.4365513477969</v>
      </c>
      <c r="AA23" s="35"/>
    </row>
    <row r="24" spans="1:27" x14ac:dyDescent="0.3">
      <c r="A24" s="9">
        <v>1</v>
      </c>
      <c r="B24" s="27">
        <v>10</v>
      </c>
      <c r="C24" s="29"/>
      <c r="D24" s="18">
        <f t="shared" si="1"/>
        <v>1651.96</v>
      </c>
      <c r="E24" s="18"/>
      <c r="F24" s="23">
        <f t="shared" si="6"/>
        <v>1115.794993712602</v>
      </c>
      <c r="G24" s="18"/>
      <c r="H24" s="23">
        <f t="shared" si="2"/>
        <v>536.165006287398</v>
      </c>
      <c r="I24" s="18"/>
      <c r="J24" s="23">
        <f t="shared" si="3"/>
        <v>345715.19068420195</v>
      </c>
      <c r="K24" s="18"/>
      <c r="M24" s="18">
        <v>11</v>
      </c>
      <c r="N24" s="18"/>
      <c r="O24" s="18"/>
      <c r="P24" s="35">
        <f t="shared" si="4"/>
        <v>1462.7933039937091</v>
      </c>
      <c r="Q24" s="35"/>
      <c r="R24" s="35">
        <f>R23*(1+Premissas!$D$17)</f>
        <v>2096.5095517768304</v>
      </c>
      <c r="S24" s="35"/>
      <c r="T24" s="35">
        <f t="shared" si="5"/>
        <v>182.84916299921363</v>
      </c>
      <c r="U24" s="35"/>
      <c r="V24" s="35">
        <f>Premissas!$O$9*Comprar!X24</f>
        <v>5241.2738794420775</v>
      </c>
      <c r="W24" s="35"/>
      <c r="X24" s="35">
        <f>X23*(1+Premissas!$D$17)</f>
        <v>524127.3879442077</v>
      </c>
      <c r="Y24" s="35"/>
      <c r="Z24" s="35">
        <f t="shared" si="0"/>
        <v>8983.4258982118299</v>
      </c>
      <c r="AA24" s="35"/>
    </row>
    <row r="25" spans="1:27" x14ac:dyDescent="0.3">
      <c r="A25" s="9">
        <v>1</v>
      </c>
      <c r="B25" s="27">
        <v>11</v>
      </c>
      <c r="C25" s="29"/>
      <c r="D25" s="18">
        <f t="shared" si="1"/>
        <v>1651.96</v>
      </c>
      <c r="E25" s="18"/>
      <c r="F25" s="23">
        <f t="shared" si="6"/>
        <v>1114.0672019798408</v>
      </c>
      <c r="G25" s="18"/>
      <c r="H25" s="23">
        <f t="shared" si="2"/>
        <v>537.89279802015926</v>
      </c>
      <c r="I25" s="18"/>
      <c r="J25" s="23">
        <f t="shared" si="3"/>
        <v>345177.2978861818</v>
      </c>
      <c r="K25" s="18"/>
      <c r="M25" s="18">
        <v>12</v>
      </c>
      <c r="N25" s="18"/>
      <c r="O25" s="18"/>
      <c r="P25" s="35">
        <f t="shared" si="4"/>
        <v>1492.0491700735834</v>
      </c>
      <c r="Q25" s="35"/>
      <c r="R25" s="35">
        <f>R24*(1+Premissas!$D$17)</f>
        <v>2159.4048383301356</v>
      </c>
      <c r="S25" s="35"/>
      <c r="T25" s="35">
        <f t="shared" si="5"/>
        <v>186.50614625919792</v>
      </c>
      <c r="U25" s="35"/>
      <c r="V25" s="35">
        <f>Premissas!$O$9*Comprar!X25</f>
        <v>5398.5120958253392</v>
      </c>
      <c r="W25" s="35"/>
      <c r="X25" s="35">
        <f>X24*(1+Premissas!$D$17)</f>
        <v>539851.20958253392</v>
      </c>
      <c r="Y25" s="35"/>
      <c r="Z25" s="35">
        <f t="shared" si="0"/>
        <v>9236.4722504882557</v>
      </c>
      <c r="AA25" s="35"/>
    </row>
    <row r="26" spans="1:27" x14ac:dyDescent="0.3">
      <c r="A26" s="9">
        <v>1</v>
      </c>
      <c r="B26" s="27">
        <v>12</v>
      </c>
      <c r="C26" s="29"/>
      <c r="D26" s="18">
        <f t="shared" si="1"/>
        <v>1651.96</v>
      </c>
      <c r="E26" s="18"/>
      <c r="F26" s="23">
        <f t="shared" si="6"/>
        <v>1112.3338424382209</v>
      </c>
      <c r="G26" s="18"/>
      <c r="H26" s="23">
        <f t="shared" si="2"/>
        <v>539.62615756177911</v>
      </c>
      <c r="I26" s="18"/>
      <c r="J26" s="23">
        <f t="shared" si="3"/>
        <v>344637.67172862001</v>
      </c>
      <c r="K26" s="18"/>
      <c r="M26" s="18">
        <v>13</v>
      </c>
      <c r="N26" s="18"/>
      <c r="O26" s="18"/>
      <c r="P26" s="35">
        <f t="shared" si="4"/>
        <v>1521.8901534750551</v>
      </c>
      <c r="Q26" s="35"/>
      <c r="R26" s="35">
        <f>R25*(1+Premissas!$D$17)</f>
        <v>2224.1869834800395</v>
      </c>
      <c r="S26" s="35"/>
      <c r="T26" s="35">
        <f t="shared" si="5"/>
        <v>190.23626918438188</v>
      </c>
      <c r="U26" s="35"/>
      <c r="V26" s="35">
        <f>Premissas!$O$9*Comprar!X26</f>
        <v>5560.4674587001</v>
      </c>
      <c r="W26" s="35"/>
      <c r="X26" s="35">
        <f>X25*(1+Premissas!$D$17)</f>
        <v>556046.74587001</v>
      </c>
      <c r="Y26" s="35"/>
      <c r="Z26" s="35">
        <f t="shared" si="0"/>
        <v>9496.7808648395767</v>
      </c>
      <c r="AA26" s="35"/>
    </row>
    <row r="27" spans="1:27" x14ac:dyDescent="0.3">
      <c r="A27" s="9">
        <f>INT((ROW()-3)/12)</f>
        <v>2</v>
      </c>
      <c r="B27" s="27">
        <v>1</v>
      </c>
      <c r="C27" s="29"/>
      <c r="D27" s="18">
        <f t="shared" si="1"/>
        <v>1651.96</v>
      </c>
      <c r="E27" s="18"/>
      <c r="F27" s="23">
        <f t="shared" si="6"/>
        <v>1110.5948971454779</v>
      </c>
      <c r="G27" s="18"/>
      <c r="H27" s="23">
        <f t="shared" si="2"/>
        <v>541.36510285452209</v>
      </c>
      <c r="I27" s="18"/>
      <c r="J27" s="23">
        <f t="shared" si="3"/>
        <v>344096.30662576552</v>
      </c>
      <c r="K27" s="18"/>
      <c r="M27" s="18">
        <v>14</v>
      </c>
      <c r="N27" s="18"/>
      <c r="O27" s="18"/>
      <c r="P27" s="35">
        <f t="shared" si="4"/>
        <v>1552.3279565445562</v>
      </c>
      <c r="Q27" s="35"/>
      <c r="R27" s="35">
        <f>R26*(1+Premissas!$D$17)</f>
        <v>2290.9125929844408</v>
      </c>
      <c r="S27" s="35"/>
      <c r="T27" s="35">
        <f t="shared" si="5"/>
        <v>194.04099456806952</v>
      </c>
      <c r="U27" s="35"/>
      <c r="V27" s="35">
        <f>Premissas!$O$9*Comprar!X27</f>
        <v>5727.2814824611032</v>
      </c>
      <c r="W27" s="35"/>
      <c r="X27" s="35">
        <f>X26*(1+Premissas!$D$17)</f>
        <v>572728.1482461103</v>
      </c>
      <c r="Y27" s="35"/>
      <c r="Z27" s="35">
        <f t="shared" si="0"/>
        <v>9764.5630265581694</v>
      </c>
      <c r="AA27" s="35"/>
    </row>
    <row r="28" spans="1:27" x14ac:dyDescent="0.3">
      <c r="A28" s="9">
        <f t="shared" ref="A28:A91" si="7">INT((ROW()-3)/12)</f>
        <v>2</v>
      </c>
      <c r="B28" s="27">
        <v>2</v>
      </c>
      <c r="C28" s="29"/>
      <c r="D28" s="18">
        <f t="shared" si="1"/>
        <v>1651.96</v>
      </c>
      <c r="E28" s="18"/>
      <c r="F28" s="23">
        <f t="shared" si="6"/>
        <v>1108.8503481015293</v>
      </c>
      <c r="G28" s="18"/>
      <c r="H28" s="23">
        <f t="shared" si="2"/>
        <v>543.1096518984707</v>
      </c>
      <c r="I28" s="18"/>
      <c r="J28" s="23">
        <f t="shared" si="3"/>
        <v>343553.19697386702</v>
      </c>
      <c r="K28" s="18"/>
      <c r="M28" s="18">
        <v>15</v>
      </c>
      <c r="N28" s="18"/>
      <c r="O28" s="18"/>
      <c r="P28" s="35">
        <f t="shared" si="4"/>
        <v>1583.3745156754474</v>
      </c>
      <c r="Q28" s="35"/>
      <c r="R28" s="35">
        <f>R27*(1+Premissas!$D$17)</f>
        <v>2359.6399707739743</v>
      </c>
      <c r="S28" s="35"/>
      <c r="T28" s="35">
        <f t="shared" si="5"/>
        <v>197.92181445943092</v>
      </c>
      <c r="U28" s="35"/>
      <c r="V28" s="35">
        <f>Premissas!$O$9*Comprar!X28</f>
        <v>5899.0999269349359</v>
      </c>
      <c r="W28" s="35"/>
      <c r="X28" s="35">
        <f>X27*(1+Premissas!$D$17)</f>
        <v>589909.99269349361</v>
      </c>
      <c r="Y28" s="35"/>
      <c r="Z28" s="35">
        <f t="shared" si="0"/>
        <v>10040.036227843788</v>
      </c>
      <c r="AA28" s="35"/>
    </row>
    <row r="29" spans="1:27" x14ac:dyDescent="0.3">
      <c r="A29" s="9">
        <f t="shared" si="7"/>
        <v>2</v>
      </c>
      <c r="B29" s="18">
        <v>3</v>
      </c>
      <c r="C29" s="18"/>
      <c r="D29" s="18">
        <f t="shared" si="1"/>
        <v>1651.96</v>
      </c>
      <c r="E29" s="18"/>
      <c r="F29" s="23">
        <f t="shared" si="6"/>
        <v>1107.1001772482864</v>
      </c>
      <c r="G29" s="18"/>
      <c r="H29" s="23">
        <f t="shared" si="2"/>
        <v>544.85982275171364</v>
      </c>
      <c r="I29" s="18"/>
      <c r="J29" s="23">
        <f t="shared" si="3"/>
        <v>343008.33715111529</v>
      </c>
      <c r="K29" s="18"/>
      <c r="M29" s="18">
        <v>16</v>
      </c>
      <c r="N29" s="18"/>
      <c r="O29" s="18"/>
      <c r="P29" s="35">
        <f t="shared" si="4"/>
        <v>1615.0420059889564</v>
      </c>
      <c r="Q29" s="35"/>
      <c r="R29" s="35">
        <f>R28*(1+Premissas!$D$17)</f>
        <v>2430.4291698971933</v>
      </c>
      <c r="S29" s="35"/>
      <c r="T29" s="35">
        <f t="shared" si="5"/>
        <v>201.88025074861955</v>
      </c>
      <c r="U29" s="35"/>
      <c r="V29" s="35">
        <f>Premissas!$O$9*Comprar!X29</f>
        <v>6076.0729247429836</v>
      </c>
      <c r="W29" s="35"/>
      <c r="X29" s="35">
        <f>X28*(1+Premissas!$D$17)</f>
        <v>607607.29247429839</v>
      </c>
      <c r="Y29" s="35"/>
      <c r="Z29" s="35">
        <f t="shared" si="0"/>
        <v>10323.424351377753</v>
      </c>
      <c r="AA29" s="35"/>
    </row>
    <row r="30" spans="1:27" x14ac:dyDescent="0.3">
      <c r="A30" s="9">
        <f t="shared" si="7"/>
        <v>2</v>
      </c>
      <c r="B30" s="18">
        <v>4</v>
      </c>
      <c r="C30" s="18"/>
      <c r="D30" s="18">
        <f t="shared" si="1"/>
        <v>1651.96</v>
      </c>
      <c r="E30" s="18"/>
      <c r="F30" s="23">
        <f t="shared" si="6"/>
        <v>1105.3443664694692</v>
      </c>
      <c r="G30" s="18"/>
      <c r="H30" s="23">
        <f t="shared" si="2"/>
        <v>546.61563353053089</v>
      </c>
      <c r="I30" s="18"/>
      <c r="J30" s="23">
        <f t="shared" si="3"/>
        <v>342461.72151758475</v>
      </c>
      <c r="K30" s="18"/>
      <c r="M30" s="18">
        <v>17</v>
      </c>
      <c r="N30" s="18"/>
      <c r="O30" s="18"/>
      <c r="P30" s="35">
        <f t="shared" si="4"/>
        <v>1647.3428461087356</v>
      </c>
      <c r="Q30" s="35"/>
      <c r="R30" s="35">
        <f>R29*(1+Premissas!$D$17)</f>
        <v>2503.3420449941091</v>
      </c>
      <c r="S30" s="35"/>
      <c r="T30" s="35">
        <f t="shared" si="5"/>
        <v>205.91785576359194</v>
      </c>
      <c r="U30" s="35"/>
      <c r="V30" s="35">
        <f>Premissas!$O$9*Comprar!X30</f>
        <v>6258.3551124852738</v>
      </c>
      <c r="W30" s="35"/>
      <c r="X30" s="35">
        <f>X29*(1+Premissas!$D$17)</f>
        <v>625835.51124852733</v>
      </c>
      <c r="Y30" s="35"/>
      <c r="Z30" s="35">
        <f t="shared" si="0"/>
        <v>10614.957859351711</v>
      </c>
      <c r="AA30" s="35"/>
    </row>
    <row r="31" spans="1:27" x14ac:dyDescent="0.3">
      <c r="A31" s="9">
        <f t="shared" si="7"/>
        <v>2</v>
      </c>
      <c r="B31" s="18">
        <v>5</v>
      </c>
      <c r="C31" s="18"/>
      <c r="D31" s="18">
        <f t="shared" si="1"/>
        <v>1651.96</v>
      </c>
      <c r="E31" s="18"/>
      <c r="F31" s="23">
        <f t="shared" si="6"/>
        <v>1103.5828975904169</v>
      </c>
      <c r="G31" s="18"/>
      <c r="H31" s="23">
        <f t="shared" si="2"/>
        <v>548.37710240958313</v>
      </c>
      <c r="I31" s="18"/>
      <c r="J31" s="23">
        <f t="shared" si="3"/>
        <v>341913.34441517515</v>
      </c>
      <c r="K31" s="18"/>
      <c r="M31" s="18">
        <v>18</v>
      </c>
      <c r="N31" s="18"/>
      <c r="O31" s="18"/>
      <c r="P31" s="35">
        <f t="shared" si="4"/>
        <v>1680.2897030309102</v>
      </c>
      <c r="Q31" s="35"/>
      <c r="R31" s="35">
        <f>R30*(1+Premissas!$D$17)</f>
        <v>2578.4423063439326</v>
      </c>
      <c r="S31" s="35"/>
      <c r="T31" s="35">
        <f t="shared" si="5"/>
        <v>210.03621287886378</v>
      </c>
      <c r="U31" s="35"/>
      <c r="V31" s="35">
        <f>Premissas!$O$9*Comprar!X31</f>
        <v>6446.105765859832</v>
      </c>
      <c r="W31" s="35"/>
      <c r="X31" s="35">
        <f>X30*(1+Premissas!$D$17)</f>
        <v>644610.57658598316</v>
      </c>
      <c r="Y31" s="35"/>
      <c r="Z31" s="35">
        <f t="shared" si="0"/>
        <v>10914.873988113539</v>
      </c>
      <c r="AA31" s="35"/>
    </row>
    <row r="32" spans="1:27" x14ac:dyDescent="0.3">
      <c r="A32" s="9">
        <f t="shared" si="7"/>
        <v>2</v>
      </c>
      <c r="B32" s="18">
        <v>6</v>
      </c>
      <c r="C32" s="18"/>
      <c r="D32" s="18">
        <f t="shared" si="1"/>
        <v>1651.96</v>
      </c>
      <c r="E32" s="18"/>
      <c r="F32" s="23">
        <f t="shared" si="6"/>
        <v>1101.8157523779018</v>
      </c>
      <c r="G32" s="18"/>
      <c r="H32" s="23">
        <f t="shared" si="2"/>
        <v>550.14424762209819</v>
      </c>
      <c r="I32" s="18"/>
      <c r="J32" s="23">
        <f t="shared" si="3"/>
        <v>341363.20016755303</v>
      </c>
      <c r="K32" s="18"/>
      <c r="M32" s="18">
        <v>19</v>
      </c>
      <c r="N32" s="18"/>
      <c r="O32" s="18"/>
      <c r="P32" s="35">
        <f t="shared" si="4"/>
        <v>1713.8954970915286</v>
      </c>
      <c r="Q32" s="35"/>
      <c r="R32" s="35">
        <f>R31*(1+Premissas!$D$17)</f>
        <v>2655.7955755342505</v>
      </c>
      <c r="S32" s="35"/>
      <c r="T32" s="35">
        <f t="shared" si="5"/>
        <v>214.23693713644107</v>
      </c>
      <c r="U32" s="35"/>
      <c r="V32" s="35">
        <f>Premissas!$O$9*Comprar!X32</f>
        <v>6639.4889388356269</v>
      </c>
      <c r="W32" s="35"/>
      <c r="X32" s="35">
        <f>X31*(1+Premissas!$D$17)</f>
        <v>663948.89388356265</v>
      </c>
      <c r="Y32" s="35"/>
      <c r="Z32" s="35">
        <f t="shared" si="0"/>
        <v>11223.416948597847</v>
      </c>
      <c r="AA32" s="35"/>
    </row>
    <row r="33" spans="1:27" x14ac:dyDescent="0.3">
      <c r="A33" s="9">
        <f t="shared" si="7"/>
        <v>2</v>
      </c>
      <c r="B33" s="18">
        <v>7</v>
      </c>
      <c r="C33" s="18"/>
      <c r="D33" s="18">
        <f t="shared" si="1"/>
        <v>1651.96</v>
      </c>
      <c r="E33" s="18"/>
      <c r="F33" s="23">
        <f t="shared" si="6"/>
        <v>1100.0429125399396</v>
      </c>
      <c r="G33" s="18"/>
      <c r="H33" s="23">
        <f t="shared" si="2"/>
        <v>551.91708746006043</v>
      </c>
      <c r="I33" s="18"/>
      <c r="J33" s="23">
        <f t="shared" si="3"/>
        <v>340811.28308009298</v>
      </c>
      <c r="K33" s="18"/>
      <c r="M33" s="18">
        <v>20</v>
      </c>
      <c r="N33" s="18"/>
      <c r="O33" s="18"/>
      <c r="P33" s="35">
        <f t="shared" si="4"/>
        <v>1748.1734070333591</v>
      </c>
      <c r="Q33" s="35"/>
      <c r="R33" s="35">
        <f>R32*(1+Premissas!$D$17)</f>
        <v>2735.4694428002781</v>
      </c>
      <c r="S33" s="35"/>
      <c r="T33" s="35">
        <f t="shared" si="5"/>
        <v>218.52167587916989</v>
      </c>
      <c r="U33" s="35"/>
      <c r="V33" s="35">
        <f>Premissas!$O$9*Comprar!X33</f>
        <v>6838.6736070006955</v>
      </c>
      <c r="W33" s="35"/>
      <c r="X33" s="35">
        <f>X32*(1+Premissas!$D$17)</f>
        <v>683867.36070006958</v>
      </c>
      <c r="Y33" s="35"/>
      <c r="Z33" s="35">
        <f t="shared" si="0"/>
        <v>11540.838132713503</v>
      </c>
      <c r="AA33" s="35"/>
    </row>
    <row r="34" spans="1:27" x14ac:dyDescent="0.3">
      <c r="A34" s="9">
        <f t="shared" si="7"/>
        <v>2</v>
      </c>
      <c r="B34" s="18">
        <v>8</v>
      </c>
      <c r="C34" s="18"/>
      <c r="D34" s="18">
        <f t="shared" si="1"/>
        <v>1651.96</v>
      </c>
      <c r="E34" s="18"/>
      <c r="F34" s="23">
        <f t="shared" si="6"/>
        <v>1098.2643597255997</v>
      </c>
      <c r="G34" s="18"/>
      <c r="H34" s="23">
        <f t="shared" si="2"/>
        <v>553.69564027440038</v>
      </c>
      <c r="I34" s="18"/>
      <c r="J34" s="23">
        <f t="shared" si="3"/>
        <v>340257.5874398186</v>
      </c>
      <c r="K34" s="18"/>
      <c r="M34" s="18">
        <v>21</v>
      </c>
      <c r="N34" s="18"/>
      <c r="O34" s="18"/>
      <c r="P34" s="35">
        <f t="shared" si="4"/>
        <v>1783.1368751740263</v>
      </c>
      <c r="Q34" s="35"/>
      <c r="R34" s="35">
        <f>R33*(1+Premissas!$D$17)</f>
        <v>2817.5335260842867</v>
      </c>
      <c r="S34" s="35"/>
      <c r="T34" s="35">
        <f t="shared" si="5"/>
        <v>222.89210939675328</v>
      </c>
      <c r="U34" s="35"/>
      <c r="V34" s="35">
        <f>Premissas!$O$9*Comprar!X34</f>
        <v>7043.8338152107171</v>
      </c>
      <c r="W34" s="35"/>
      <c r="X34" s="35">
        <f>X33*(1+Premissas!$D$17)</f>
        <v>704383.38152107166</v>
      </c>
      <c r="Y34" s="35"/>
      <c r="Z34" s="35">
        <f t="shared" si="0"/>
        <v>11867.396325865782</v>
      </c>
      <c r="AA34" s="35"/>
    </row>
    <row r="35" spans="1:27" x14ac:dyDescent="0.3">
      <c r="A35" s="9">
        <f t="shared" si="7"/>
        <v>2</v>
      </c>
      <c r="B35" s="18">
        <v>9</v>
      </c>
      <c r="C35" s="18"/>
      <c r="D35" s="18">
        <f t="shared" si="1"/>
        <v>1651.96</v>
      </c>
      <c r="E35" s="18"/>
      <c r="F35" s="23">
        <f t="shared" si="6"/>
        <v>1096.4800755248154</v>
      </c>
      <c r="G35" s="18"/>
      <c r="H35" s="23">
        <f t="shared" si="2"/>
        <v>555.47992447518459</v>
      </c>
      <c r="I35" s="18"/>
      <c r="J35" s="23">
        <f t="shared" si="3"/>
        <v>339702.10751534341</v>
      </c>
      <c r="K35" s="18"/>
      <c r="M35" s="18">
        <v>22</v>
      </c>
      <c r="N35" s="18"/>
      <c r="O35" s="18"/>
      <c r="P35" s="35">
        <f t="shared" si="4"/>
        <v>1818.7996126775067</v>
      </c>
      <c r="Q35" s="35"/>
      <c r="R35" s="35">
        <f>R34*(1+Premissas!$D$17)</f>
        <v>2902.0595318668152</v>
      </c>
      <c r="S35" s="35"/>
      <c r="T35" s="35">
        <f t="shared" si="5"/>
        <v>227.34995158468834</v>
      </c>
      <c r="U35" s="35"/>
      <c r="V35" s="35">
        <f>Premissas!$O$9*Comprar!X35</f>
        <v>7255.1488296670386</v>
      </c>
      <c r="W35" s="35"/>
      <c r="X35" s="35">
        <f>X34*(1+Premissas!$D$17)</f>
        <v>725514.88296670385</v>
      </c>
      <c r="Y35" s="35"/>
      <c r="Z35" s="35">
        <f t="shared" si="0"/>
        <v>12203.357925796048</v>
      </c>
      <c r="AA35" s="35"/>
    </row>
    <row r="36" spans="1:27" x14ac:dyDescent="0.3">
      <c r="A36" s="9">
        <f t="shared" si="7"/>
        <v>2</v>
      </c>
      <c r="B36" s="18">
        <v>10</v>
      </c>
      <c r="C36" s="18"/>
      <c r="D36" s="18">
        <f t="shared" si="1"/>
        <v>1651.96</v>
      </c>
      <c r="E36" s="18"/>
      <c r="F36" s="23">
        <f t="shared" si="6"/>
        <v>1094.6900414681941</v>
      </c>
      <c r="G36" s="18"/>
      <c r="H36" s="23">
        <f t="shared" si="2"/>
        <v>557.26995853180597</v>
      </c>
      <c r="I36" s="18"/>
      <c r="J36" s="23">
        <f t="shared" si="3"/>
        <v>339144.83755681157</v>
      </c>
      <c r="K36" s="18"/>
      <c r="M36" s="18">
        <v>23</v>
      </c>
      <c r="N36" s="18"/>
      <c r="O36" s="18"/>
      <c r="P36" s="35">
        <f t="shared" si="4"/>
        <v>1855.1756049310568</v>
      </c>
      <c r="Q36" s="35"/>
      <c r="R36" s="35">
        <f>R35*(1+Premissas!$D$17)</f>
        <v>2989.1213178228195</v>
      </c>
      <c r="S36" s="35"/>
      <c r="T36" s="35">
        <f t="shared" si="5"/>
        <v>231.8969506163821</v>
      </c>
      <c r="U36" s="35"/>
      <c r="V36" s="35">
        <f>Premissas!$O$9*Comprar!X36</f>
        <v>7472.8032945570503</v>
      </c>
      <c r="W36" s="35"/>
      <c r="X36" s="35">
        <f>X35*(1+Premissas!$D$17)</f>
        <v>747280.32945570501</v>
      </c>
      <c r="Y36" s="35"/>
      <c r="Z36" s="35">
        <f t="shared" si="0"/>
        <v>12548.997167927308</v>
      </c>
      <c r="AA36" s="35"/>
    </row>
    <row r="37" spans="1:27" x14ac:dyDescent="0.3">
      <c r="A37" s="9">
        <f t="shared" si="7"/>
        <v>2</v>
      </c>
      <c r="B37" s="18">
        <v>11</v>
      </c>
      <c r="C37" s="18"/>
      <c r="D37" s="18">
        <f t="shared" si="1"/>
        <v>1651.96</v>
      </c>
      <c r="E37" s="18"/>
      <c r="F37" s="23">
        <f t="shared" si="6"/>
        <v>1092.8942390268253</v>
      </c>
      <c r="G37" s="18"/>
      <c r="H37" s="23">
        <f t="shared" si="2"/>
        <v>559.06576097317475</v>
      </c>
      <c r="I37" s="18"/>
      <c r="J37" s="23">
        <f t="shared" si="3"/>
        <v>338585.77179583837</v>
      </c>
      <c r="K37" s="18"/>
      <c r="M37" s="18">
        <v>24</v>
      </c>
      <c r="N37" s="18"/>
      <c r="O37" s="18"/>
      <c r="P37" s="35">
        <f t="shared" si="4"/>
        <v>1892.279117029678</v>
      </c>
      <c r="Q37" s="35"/>
      <c r="R37" s="35">
        <f>R36*(1+Premissas!$D$17)</f>
        <v>3078.7949573575042</v>
      </c>
      <c r="S37" s="35"/>
      <c r="T37" s="35">
        <f t="shared" si="5"/>
        <v>236.53488962870975</v>
      </c>
      <c r="U37" s="35"/>
      <c r="V37" s="35">
        <f>Premissas!$O$9*Comprar!X37</f>
        <v>7696.9873933937624</v>
      </c>
      <c r="W37" s="35"/>
      <c r="X37" s="35">
        <f>X36*(1+Premissas!$D$17)</f>
        <v>769698.73933937622</v>
      </c>
      <c r="Y37" s="35"/>
      <c r="Z37" s="35">
        <f t="shared" si="0"/>
        <v>12904.596357409653</v>
      </c>
      <c r="AA37" s="35"/>
    </row>
    <row r="38" spans="1:27" x14ac:dyDescent="0.3">
      <c r="A38" s="9">
        <f t="shared" si="7"/>
        <v>2</v>
      </c>
      <c r="B38" s="18">
        <v>12</v>
      </c>
      <c r="C38" s="18"/>
      <c r="D38" s="18">
        <f t="shared" si="1"/>
        <v>1651.96</v>
      </c>
      <c r="E38" s="18"/>
      <c r="F38" s="23">
        <f t="shared" si="6"/>
        <v>1091.0926496120892</v>
      </c>
      <c r="G38" s="18"/>
      <c r="H38" s="23">
        <f t="shared" si="2"/>
        <v>560.86735038791085</v>
      </c>
      <c r="I38" s="18"/>
      <c r="J38" s="23">
        <f t="shared" si="3"/>
        <v>338024.90444545046</v>
      </c>
      <c r="K38" s="18"/>
      <c r="M38" s="18">
        <v>25</v>
      </c>
      <c r="N38" s="18"/>
      <c r="O38" s="18"/>
      <c r="P38" s="35">
        <f t="shared" si="4"/>
        <v>1930.1246993702716</v>
      </c>
      <c r="Q38" s="35"/>
      <c r="R38" s="35">
        <f>R37*(1+Premissas!$D$17)</f>
        <v>3171.1588060782296</v>
      </c>
      <c r="S38" s="35"/>
      <c r="T38" s="35">
        <f t="shared" si="5"/>
        <v>241.26558742128395</v>
      </c>
      <c r="U38" s="35"/>
      <c r="V38" s="35">
        <f>Premissas!$O$9*Comprar!X38</f>
        <v>7927.8970151955755</v>
      </c>
      <c r="W38" s="35"/>
      <c r="X38" s="35">
        <f>X37*(1+Premissas!$D$17)</f>
        <v>792789.70151955751</v>
      </c>
      <c r="Y38" s="35"/>
      <c r="Z38" s="35">
        <f t="shared" si="0"/>
        <v>13270.44610806536</v>
      </c>
      <c r="AA38" s="35"/>
    </row>
    <row r="39" spans="1:27" x14ac:dyDescent="0.3">
      <c r="A39" s="9">
        <f t="shared" si="7"/>
        <v>3</v>
      </c>
      <c r="B39" s="27">
        <v>1</v>
      </c>
      <c r="C39" s="29"/>
      <c r="D39" s="18">
        <f t="shared" si="1"/>
        <v>1651.96</v>
      </c>
      <c r="E39" s="18"/>
      <c r="F39" s="23">
        <f t="shared" si="6"/>
        <v>1089.2852545754643</v>
      </c>
      <c r="G39" s="18"/>
      <c r="H39" s="23">
        <f t="shared" si="2"/>
        <v>562.67474542453579</v>
      </c>
      <c r="I39" s="18"/>
      <c r="J39" s="23">
        <f t="shared" si="3"/>
        <v>337462.22970002593</v>
      </c>
      <c r="K39" s="18"/>
      <c r="M39" s="18">
        <v>26</v>
      </c>
      <c r="N39" s="18"/>
      <c r="O39" s="18"/>
      <c r="P39" s="35">
        <f t="shared" si="4"/>
        <v>1968.7271933576772</v>
      </c>
      <c r="Q39" s="35"/>
      <c r="R39" s="35">
        <f>R38*(1+Premissas!$D$17)</f>
        <v>3266.2935702605764</v>
      </c>
      <c r="S39" s="35"/>
      <c r="T39" s="35">
        <f t="shared" si="5"/>
        <v>246.09089916970964</v>
      </c>
      <c r="U39" s="35"/>
      <c r="V39" s="35">
        <f>Premissas!$O$9*Comprar!X39</f>
        <v>8165.7339256514424</v>
      </c>
      <c r="W39" s="35"/>
      <c r="X39" s="35">
        <f>X38*(1+Premissas!$D$17)</f>
        <v>816573.39256514423</v>
      </c>
      <c r="Y39" s="35"/>
      <c r="Z39" s="35">
        <f t="shared" si="0"/>
        <v>13646.845588439406</v>
      </c>
      <c r="AA39" s="35"/>
    </row>
    <row r="40" spans="1:27" x14ac:dyDescent="0.3">
      <c r="A40" s="9">
        <f t="shared" si="7"/>
        <v>3</v>
      </c>
      <c r="B40" s="27">
        <v>2</v>
      </c>
      <c r="C40" s="29"/>
      <c r="D40" s="18">
        <f t="shared" si="1"/>
        <v>1651.96</v>
      </c>
      <c r="E40" s="18"/>
      <c r="F40" s="23">
        <f t="shared" si="6"/>
        <v>1087.4720352083336</v>
      </c>
      <c r="G40" s="18"/>
      <c r="H40" s="23">
        <f t="shared" si="2"/>
        <v>564.4879647916664</v>
      </c>
      <c r="I40" s="18"/>
      <c r="J40" s="23">
        <f t="shared" si="3"/>
        <v>336897.74173523427</v>
      </c>
      <c r="K40" s="18"/>
      <c r="M40" s="18">
        <v>27</v>
      </c>
      <c r="N40" s="18"/>
      <c r="O40" s="18"/>
      <c r="P40" s="35">
        <f t="shared" si="4"/>
        <v>2008.1017372248307</v>
      </c>
      <c r="Q40" s="35"/>
      <c r="R40" s="35">
        <f>R39*(1+Premissas!$D$17)</f>
        <v>3364.282377368394</v>
      </c>
      <c r="S40" s="35"/>
      <c r="T40" s="35">
        <f t="shared" si="5"/>
        <v>251.01271715310384</v>
      </c>
      <c r="U40" s="35"/>
      <c r="V40" s="35">
        <f>Premissas!$O$9*Comprar!X40</f>
        <v>8410.7059434209859</v>
      </c>
      <c r="W40" s="35"/>
      <c r="X40" s="35">
        <f>X39*(1+Premissas!$D$17)</f>
        <v>841070.59434209857</v>
      </c>
      <c r="Y40" s="35"/>
      <c r="Z40" s="35">
        <f t="shared" si="0"/>
        <v>14034.102775167314</v>
      </c>
      <c r="AA40" s="35"/>
    </row>
    <row r="41" spans="1:27" x14ac:dyDescent="0.3">
      <c r="A41" s="9">
        <f t="shared" si="7"/>
        <v>3</v>
      </c>
      <c r="B41" s="18">
        <v>3</v>
      </c>
      <c r="C41" s="18"/>
      <c r="D41" s="18">
        <f t="shared" si="1"/>
        <v>1651.96</v>
      </c>
      <c r="E41" s="18"/>
      <c r="F41" s="23">
        <f t="shared" si="6"/>
        <v>1085.6529727417924</v>
      </c>
      <c r="G41" s="18"/>
      <c r="H41" s="23">
        <f t="shared" si="2"/>
        <v>566.30702725820765</v>
      </c>
      <c r="I41" s="18"/>
      <c r="J41" s="23">
        <f t="shared" si="3"/>
        <v>336331.43470797606</v>
      </c>
      <c r="K41" s="18"/>
      <c r="M41" s="18">
        <v>28</v>
      </c>
      <c r="N41" s="18"/>
      <c r="O41" s="18"/>
      <c r="P41" s="35">
        <f t="shared" si="4"/>
        <v>2048.2637719693275</v>
      </c>
      <c r="Q41" s="35"/>
      <c r="R41" s="35">
        <f>R40*(1+Premissas!$D$17)</f>
        <v>3465.2108486894458</v>
      </c>
      <c r="S41" s="35"/>
      <c r="T41" s="35">
        <f t="shared" si="5"/>
        <v>256.03297149616594</v>
      </c>
      <c r="U41" s="35"/>
      <c r="V41" s="35">
        <f>Premissas!$O$9*Comprar!X41</f>
        <v>8663.027121723615</v>
      </c>
      <c r="W41" s="35"/>
      <c r="X41" s="35">
        <f>X40*(1+Premissas!$D$17)</f>
        <v>866302.71217236156</v>
      </c>
      <c r="Y41" s="35"/>
      <c r="Z41" s="35">
        <f t="shared" si="0"/>
        <v>14432.534713878555</v>
      </c>
      <c r="AA41" s="35"/>
    </row>
    <row r="42" spans="1:27" x14ac:dyDescent="0.3">
      <c r="A42" s="9">
        <f t="shared" si="7"/>
        <v>3</v>
      </c>
      <c r="B42" s="18">
        <v>4</v>
      </c>
      <c r="C42" s="18"/>
      <c r="D42" s="18">
        <f t="shared" si="1"/>
        <v>1651.96</v>
      </c>
      <c r="E42" s="18"/>
      <c r="F42" s="23">
        <f t="shared" si="6"/>
        <v>1083.828048346453</v>
      </c>
      <c r="G42" s="18"/>
      <c r="H42" s="23">
        <f t="shared" si="2"/>
        <v>568.13195165354705</v>
      </c>
      <c r="I42" s="18"/>
      <c r="J42" s="23">
        <f t="shared" si="3"/>
        <v>335763.30275632249</v>
      </c>
      <c r="K42" s="18"/>
      <c r="M42" s="18">
        <v>29</v>
      </c>
      <c r="N42" s="18"/>
      <c r="O42" s="18"/>
      <c r="P42" s="35">
        <f t="shared" si="4"/>
        <v>2089.229047408714</v>
      </c>
      <c r="Q42" s="35"/>
      <c r="R42" s="35">
        <f>R41*(1+Premissas!$D$17)</f>
        <v>3569.1671741501291</v>
      </c>
      <c r="S42" s="35"/>
      <c r="T42" s="35">
        <f t="shared" si="5"/>
        <v>261.15363092608925</v>
      </c>
      <c r="U42" s="35"/>
      <c r="V42" s="35">
        <f>Premissas!$O$9*Comprar!X42</f>
        <v>8922.9179353753243</v>
      </c>
      <c r="W42" s="35"/>
      <c r="X42" s="35">
        <f>X41*(1+Premissas!$D$17)</f>
        <v>892291.79353753245</v>
      </c>
      <c r="Y42" s="35"/>
      <c r="Z42" s="35">
        <f t="shared" si="0"/>
        <v>14842.467787860256</v>
      </c>
      <c r="AA42" s="35"/>
    </row>
    <row r="43" spans="1:27" x14ac:dyDescent="0.3">
      <c r="A43" s="9">
        <f t="shared" si="7"/>
        <v>3</v>
      </c>
      <c r="B43" s="18">
        <v>5</v>
      </c>
      <c r="C43" s="18"/>
      <c r="D43" s="18">
        <f t="shared" si="1"/>
        <v>1651.96</v>
      </c>
      <c r="E43" s="18"/>
      <c r="F43" s="23">
        <f t="shared" si="6"/>
        <v>1081.9972431322492</v>
      </c>
      <c r="G43" s="18"/>
      <c r="H43" s="23">
        <f t="shared" si="2"/>
        <v>569.96275686775084</v>
      </c>
      <c r="I43" s="18"/>
      <c r="J43" s="23">
        <f t="shared" si="3"/>
        <v>335193.33999945474</v>
      </c>
      <c r="K43" s="18"/>
      <c r="M43" s="18">
        <v>30</v>
      </c>
      <c r="N43" s="18"/>
      <c r="O43" s="18"/>
      <c r="P43" s="35">
        <f t="shared" si="4"/>
        <v>2131.0136283568881</v>
      </c>
      <c r="Q43" s="35"/>
      <c r="R43" s="35">
        <f>R42*(1+Premissas!$D$17)</f>
        <v>3676.2421893746332</v>
      </c>
      <c r="S43" s="35"/>
      <c r="T43" s="35">
        <f t="shared" si="5"/>
        <v>266.37670354461102</v>
      </c>
      <c r="U43" s="35"/>
      <c r="V43" s="35">
        <f>Premissas!$O$9*Comprar!X43</f>
        <v>9190.6054734365844</v>
      </c>
      <c r="W43" s="35"/>
      <c r="X43" s="35">
        <f>X42*(1+Premissas!$D$17)</f>
        <v>919060.5473436584</v>
      </c>
      <c r="Y43" s="35"/>
      <c r="Z43" s="35">
        <f t="shared" si="0"/>
        <v>15264.237994712716</v>
      </c>
      <c r="AA43" s="35"/>
    </row>
    <row r="44" spans="1:27" x14ac:dyDescent="0.3">
      <c r="A44" s="9">
        <f t="shared" si="7"/>
        <v>3</v>
      </c>
      <c r="B44" s="18">
        <v>6</v>
      </c>
      <c r="C44" s="18"/>
      <c r="D44" s="18">
        <f t="shared" si="1"/>
        <v>1651.96</v>
      </c>
      <c r="E44" s="18"/>
      <c r="F44" s="23">
        <f t="shared" si="6"/>
        <v>1080.1605381482429</v>
      </c>
      <c r="G44" s="18"/>
      <c r="H44" s="23">
        <f t="shared" si="2"/>
        <v>571.79946185175709</v>
      </c>
      <c r="I44" s="18"/>
      <c r="J44" s="23">
        <f t="shared" si="3"/>
        <v>334621.54053760297</v>
      </c>
      <c r="K44" s="18"/>
      <c r="P44" s="35">
        <f>SUM(P14:Q43)</f>
        <v>48681.695046201246</v>
      </c>
      <c r="Q44" s="35"/>
      <c r="R44" s="35">
        <f t="shared" ref="R44" si="8">SUM(R14:S43)</f>
        <v>74217.64850186235</v>
      </c>
      <c r="S44" s="35"/>
      <c r="T44" s="35">
        <f t="shared" ref="T44" si="9">SUM(T14:U43)</f>
        <v>6085.2118807751558</v>
      </c>
      <c r="U44" s="35"/>
      <c r="V44" s="35">
        <f t="shared" ref="V44" si="10">SUM(V14:W43)</f>
        <v>185544.12125465591</v>
      </c>
      <c r="W44" s="35"/>
      <c r="X44" s="35">
        <f t="shared" ref="X44" si="11">SUM(X14:Y43)</f>
        <v>18554412.125465598</v>
      </c>
      <c r="Y44" s="35"/>
      <c r="Z44" s="35">
        <f t="shared" si="0"/>
        <v>314528.67668349465</v>
      </c>
      <c r="AA44" s="35"/>
    </row>
    <row r="45" spans="1:27" x14ac:dyDescent="0.3">
      <c r="A45" s="9">
        <f t="shared" si="7"/>
        <v>3</v>
      </c>
      <c r="B45" s="18">
        <v>7</v>
      </c>
      <c r="C45" s="18"/>
      <c r="D45" s="18">
        <f t="shared" si="1"/>
        <v>1651.96</v>
      </c>
      <c r="E45" s="18"/>
      <c r="F45" s="23">
        <f t="shared" si="6"/>
        <v>1078.3179143824257</v>
      </c>
      <c r="G45" s="18"/>
      <c r="H45" s="23">
        <f t="shared" si="2"/>
        <v>573.64208561757437</v>
      </c>
      <c r="I45" s="18"/>
      <c r="J45" s="23">
        <f t="shared" si="3"/>
        <v>334047.89845198538</v>
      </c>
      <c r="K45" s="18"/>
    </row>
    <row r="46" spans="1:27" x14ac:dyDescent="0.3">
      <c r="A46" s="9">
        <f t="shared" si="7"/>
        <v>3</v>
      </c>
      <c r="B46" s="18">
        <v>8</v>
      </c>
      <c r="C46" s="18"/>
      <c r="D46" s="18">
        <f t="shared" si="1"/>
        <v>1651.96</v>
      </c>
      <c r="E46" s="18"/>
      <c r="F46" s="23">
        <f t="shared" si="6"/>
        <v>1076.4693527615229</v>
      </c>
      <c r="G46" s="18"/>
      <c r="H46" s="23">
        <f t="shared" si="2"/>
        <v>575.4906472384771</v>
      </c>
      <c r="I46" s="18"/>
      <c r="J46" s="23">
        <f t="shared" si="3"/>
        <v>333472.40780474688</v>
      </c>
      <c r="K46" s="18"/>
    </row>
    <row r="47" spans="1:27" x14ac:dyDescent="0.3">
      <c r="A47" s="9">
        <f t="shared" si="7"/>
        <v>3</v>
      </c>
      <c r="B47" s="18">
        <v>9</v>
      </c>
      <c r="C47" s="18"/>
      <c r="D47" s="18">
        <f t="shared" si="1"/>
        <v>1651.96</v>
      </c>
      <c r="E47" s="18"/>
      <c r="F47" s="23">
        <f t="shared" si="6"/>
        <v>1074.6148341507969</v>
      </c>
      <c r="G47" s="18"/>
      <c r="H47" s="23">
        <f t="shared" si="2"/>
        <v>577.34516584920311</v>
      </c>
      <c r="I47" s="18"/>
      <c r="J47" s="23">
        <f t="shared" si="3"/>
        <v>332895.06263889768</v>
      </c>
      <c r="K47" s="18"/>
    </row>
    <row r="48" spans="1:27" x14ac:dyDescent="0.3">
      <c r="A48" s="9">
        <f t="shared" si="7"/>
        <v>3</v>
      </c>
      <c r="B48" s="18">
        <v>10</v>
      </c>
      <c r="C48" s="18"/>
      <c r="D48" s="18">
        <f t="shared" si="1"/>
        <v>1651.96</v>
      </c>
      <c r="E48" s="18"/>
      <c r="F48" s="23">
        <f t="shared" si="6"/>
        <v>1072.7543393538479</v>
      </c>
      <c r="G48" s="18"/>
      <c r="H48" s="23">
        <f t="shared" si="2"/>
        <v>579.20566064615218</v>
      </c>
      <c r="I48" s="18"/>
      <c r="J48" s="23">
        <f t="shared" si="3"/>
        <v>332315.85697825154</v>
      </c>
      <c r="K48" s="18"/>
    </row>
    <row r="49" spans="1:11" x14ac:dyDescent="0.3">
      <c r="A49" s="9">
        <f t="shared" si="7"/>
        <v>3</v>
      </c>
      <c r="B49" s="18">
        <v>11</v>
      </c>
      <c r="C49" s="18"/>
      <c r="D49" s="18">
        <f t="shared" si="1"/>
        <v>1651.96</v>
      </c>
      <c r="E49" s="18"/>
      <c r="F49" s="23">
        <f t="shared" si="6"/>
        <v>1070.8878491124156</v>
      </c>
      <c r="G49" s="18"/>
      <c r="H49" s="23">
        <f t="shared" si="2"/>
        <v>581.07215088758448</v>
      </c>
      <c r="I49" s="18"/>
      <c r="J49" s="23">
        <f t="shared" si="3"/>
        <v>331734.78482736397</v>
      </c>
      <c r="K49" s="18"/>
    </row>
    <row r="50" spans="1:11" x14ac:dyDescent="0.3">
      <c r="A50" s="9">
        <f t="shared" si="7"/>
        <v>3</v>
      </c>
      <c r="B50" s="18">
        <v>12</v>
      </c>
      <c r="C50" s="18"/>
      <c r="D50" s="18">
        <f t="shared" si="1"/>
        <v>1651.96</v>
      </c>
      <c r="E50" s="18"/>
      <c r="F50" s="23">
        <f t="shared" si="6"/>
        <v>1069.0153441061805</v>
      </c>
      <c r="G50" s="18"/>
      <c r="H50" s="23">
        <f t="shared" si="2"/>
        <v>582.94465589381957</v>
      </c>
      <c r="I50" s="18"/>
      <c r="J50" s="23">
        <f t="shared" si="3"/>
        <v>331151.84017147013</v>
      </c>
      <c r="K50" s="18"/>
    </row>
    <row r="51" spans="1:11" x14ac:dyDescent="0.3">
      <c r="A51" s="9">
        <f t="shared" si="7"/>
        <v>4</v>
      </c>
      <c r="B51" s="27">
        <v>1</v>
      </c>
      <c r="C51" s="29"/>
      <c r="D51" s="18">
        <f t="shared" si="1"/>
        <v>1651.96</v>
      </c>
      <c r="E51" s="18"/>
      <c r="F51" s="23">
        <f t="shared" si="6"/>
        <v>1067.1368049525624</v>
      </c>
      <c r="G51" s="18"/>
      <c r="H51" s="23">
        <f t="shared" si="2"/>
        <v>584.82319504743759</v>
      </c>
      <c r="I51" s="18"/>
      <c r="J51" s="23">
        <f t="shared" si="3"/>
        <v>330567.01697642269</v>
      </c>
      <c r="K51" s="18"/>
    </row>
    <row r="52" spans="1:11" x14ac:dyDescent="0.3">
      <c r="A52" s="9">
        <f t="shared" si="7"/>
        <v>4</v>
      </c>
      <c r="B52" s="27">
        <v>2</v>
      </c>
      <c r="C52" s="29"/>
      <c r="D52" s="18">
        <f t="shared" si="1"/>
        <v>1651.96</v>
      </c>
      <c r="E52" s="18"/>
      <c r="F52" s="23">
        <f t="shared" si="6"/>
        <v>1065.2522122065222</v>
      </c>
      <c r="G52" s="18"/>
      <c r="H52" s="23">
        <f t="shared" si="2"/>
        <v>586.70778779347779</v>
      </c>
      <c r="I52" s="18"/>
      <c r="J52" s="23">
        <f t="shared" si="3"/>
        <v>329980.30918862921</v>
      </c>
      <c r="K52" s="18"/>
    </row>
    <row r="53" spans="1:11" x14ac:dyDescent="0.3">
      <c r="A53" s="9">
        <f t="shared" si="7"/>
        <v>4</v>
      </c>
      <c r="B53" s="18">
        <v>3</v>
      </c>
      <c r="C53" s="18"/>
      <c r="D53" s="18">
        <f t="shared" si="1"/>
        <v>1651.96</v>
      </c>
      <c r="E53" s="18"/>
      <c r="F53" s="23">
        <f t="shared" si="6"/>
        <v>1063.3615463603576</v>
      </c>
      <c r="G53" s="18"/>
      <c r="H53" s="23">
        <f t="shared" si="2"/>
        <v>588.59845363964246</v>
      </c>
      <c r="I53" s="18"/>
      <c r="J53" s="23">
        <f t="shared" si="3"/>
        <v>329391.71073498955</v>
      </c>
      <c r="K53" s="18"/>
    </row>
    <row r="54" spans="1:11" x14ac:dyDescent="0.3">
      <c r="A54" s="9">
        <f t="shared" si="7"/>
        <v>4</v>
      </c>
      <c r="B54" s="18">
        <v>4</v>
      </c>
      <c r="C54" s="18"/>
      <c r="D54" s="18">
        <f t="shared" si="1"/>
        <v>1651.96</v>
      </c>
      <c r="E54" s="18"/>
      <c r="F54" s="23">
        <f t="shared" si="6"/>
        <v>1061.4647878435039</v>
      </c>
      <c r="G54" s="18"/>
      <c r="H54" s="23">
        <f t="shared" si="2"/>
        <v>590.49521215649611</v>
      </c>
      <c r="I54" s="18"/>
      <c r="J54" s="23">
        <f t="shared" si="3"/>
        <v>328801.21552283305</v>
      </c>
      <c r="K54" s="18"/>
    </row>
    <row r="55" spans="1:11" x14ac:dyDescent="0.3">
      <c r="A55" s="9">
        <f t="shared" si="7"/>
        <v>4</v>
      </c>
      <c r="B55" s="18">
        <v>5</v>
      </c>
      <c r="C55" s="18"/>
      <c r="D55" s="18">
        <f t="shared" si="1"/>
        <v>1651.96</v>
      </c>
      <c r="E55" s="18"/>
      <c r="F55" s="23">
        <f t="shared" si="6"/>
        <v>1059.5619170223295</v>
      </c>
      <c r="G55" s="18"/>
      <c r="H55" s="23">
        <f t="shared" si="2"/>
        <v>592.39808297767058</v>
      </c>
      <c r="I55" s="18"/>
      <c r="J55" s="23">
        <f t="shared" si="3"/>
        <v>328208.81743985537</v>
      </c>
      <c r="K55" s="18"/>
    </row>
    <row r="56" spans="1:11" x14ac:dyDescent="0.3">
      <c r="A56" s="9">
        <f t="shared" si="7"/>
        <v>4</v>
      </c>
      <c r="B56" s="18">
        <v>6</v>
      </c>
      <c r="C56" s="18"/>
      <c r="D56" s="18">
        <f t="shared" si="1"/>
        <v>1651.96</v>
      </c>
      <c r="E56" s="18"/>
      <c r="F56" s="23">
        <f t="shared" si="6"/>
        <v>1057.652914199934</v>
      </c>
      <c r="G56" s="18"/>
      <c r="H56" s="23">
        <f t="shared" si="2"/>
        <v>594.30708580006603</v>
      </c>
      <c r="I56" s="18"/>
      <c r="J56" s="23">
        <f t="shared" si="3"/>
        <v>327614.51035405532</v>
      </c>
      <c r="K56" s="18"/>
    </row>
    <row r="57" spans="1:11" x14ac:dyDescent="0.3">
      <c r="A57" s="9">
        <f t="shared" si="7"/>
        <v>4</v>
      </c>
      <c r="B57" s="18">
        <v>7</v>
      </c>
      <c r="C57" s="18"/>
      <c r="D57" s="18">
        <f t="shared" si="1"/>
        <v>1651.96</v>
      </c>
      <c r="E57" s="18"/>
      <c r="F57" s="23">
        <f t="shared" si="6"/>
        <v>1055.7377596159433</v>
      </c>
      <c r="G57" s="18"/>
      <c r="H57" s="23">
        <f t="shared" si="2"/>
        <v>596.2222403840567</v>
      </c>
      <c r="I57" s="18"/>
      <c r="J57" s="23">
        <f t="shared" si="3"/>
        <v>327018.2881136713</v>
      </c>
      <c r="K57" s="18"/>
    </row>
    <row r="58" spans="1:11" x14ac:dyDescent="0.3">
      <c r="A58" s="9">
        <f t="shared" si="7"/>
        <v>4</v>
      </c>
      <c r="B58" s="18">
        <v>8</v>
      </c>
      <c r="C58" s="18"/>
      <c r="D58" s="18">
        <f t="shared" si="1"/>
        <v>1651.96</v>
      </c>
      <c r="E58" s="18"/>
      <c r="F58" s="23">
        <f t="shared" si="6"/>
        <v>1053.8164334463058</v>
      </c>
      <c r="G58" s="18"/>
      <c r="H58" s="23">
        <f t="shared" si="2"/>
        <v>598.1435665536942</v>
      </c>
      <c r="I58" s="18"/>
      <c r="J58" s="23">
        <f t="shared" si="3"/>
        <v>326420.14454711758</v>
      </c>
      <c r="K58" s="18"/>
    </row>
    <row r="59" spans="1:11" x14ac:dyDescent="0.3">
      <c r="A59" s="9">
        <f t="shared" si="7"/>
        <v>4</v>
      </c>
      <c r="B59" s="18">
        <v>9</v>
      </c>
      <c r="C59" s="18"/>
      <c r="D59" s="18">
        <f t="shared" si="1"/>
        <v>1651.96</v>
      </c>
      <c r="E59" s="18"/>
      <c r="F59" s="23">
        <f t="shared" si="6"/>
        <v>1051.8889158030865</v>
      </c>
      <c r="G59" s="18"/>
      <c r="H59" s="23">
        <f t="shared" si="2"/>
        <v>600.07108419691349</v>
      </c>
      <c r="I59" s="18"/>
      <c r="J59" s="23">
        <f t="shared" si="3"/>
        <v>325820.07346292067</v>
      </c>
      <c r="K59" s="18"/>
    </row>
    <row r="60" spans="1:11" x14ac:dyDescent="0.3">
      <c r="A60" s="9">
        <f t="shared" si="7"/>
        <v>4</v>
      </c>
      <c r="B60" s="18">
        <v>10</v>
      </c>
      <c r="C60" s="18"/>
      <c r="D60" s="18">
        <f t="shared" si="1"/>
        <v>1651.96</v>
      </c>
      <c r="E60" s="18"/>
      <c r="F60" s="23">
        <f t="shared" si="6"/>
        <v>1049.9551867342618</v>
      </c>
      <c r="G60" s="18"/>
      <c r="H60" s="23">
        <f t="shared" si="2"/>
        <v>602.00481326573822</v>
      </c>
      <c r="I60" s="18"/>
      <c r="J60" s="23">
        <f t="shared" si="3"/>
        <v>325218.06864965492</v>
      </c>
      <c r="K60" s="18"/>
    </row>
    <row r="61" spans="1:11" x14ac:dyDescent="0.3">
      <c r="A61" s="9">
        <f t="shared" si="7"/>
        <v>4</v>
      </c>
      <c r="B61" s="18">
        <v>11</v>
      </c>
      <c r="C61" s="18"/>
      <c r="D61" s="18">
        <f t="shared" si="1"/>
        <v>1651.96</v>
      </c>
      <c r="E61" s="18"/>
      <c r="F61" s="23">
        <f t="shared" si="6"/>
        <v>1048.0152262235131</v>
      </c>
      <c r="G61" s="18"/>
      <c r="H61" s="23">
        <f t="shared" si="2"/>
        <v>603.94477377648695</v>
      </c>
      <c r="I61" s="18"/>
      <c r="J61" s="23">
        <f t="shared" si="3"/>
        <v>324614.1238758784</v>
      </c>
      <c r="K61" s="18"/>
    </row>
    <row r="62" spans="1:11" x14ac:dyDescent="0.3">
      <c r="A62" s="9">
        <f t="shared" si="7"/>
        <v>4</v>
      </c>
      <c r="B62" s="18">
        <v>12</v>
      </c>
      <c r="C62" s="18"/>
      <c r="D62" s="18">
        <f t="shared" si="1"/>
        <v>1651.96</v>
      </c>
      <c r="E62" s="18"/>
      <c r="F62" s="23">
        <f t="shared" si="6"/>
        <v>1046.0690141900182</v>
      </c>
      <c r="G62" s="18"/>
      <c r="H62" s="23">
        <f t="shared" si="2"/>
        <v>605.89098580998188</v>
      </c>
      <c r="I62" s="18"/>
      <c r="J62" s="23">
        <f t="shared" si="3"/>
        <v>324008.23289006844</v>
      </c>
      <c r="K62" s="18"/>
    </row>
    <row r="63" spans="1:11" x14ac:dyDescent="0.3">
      <c r="A63" s="9">
        <f t="shared" si="7"/>
        <v>5</v>
      </c>
      <c r="B63" s="27">
        <v>1</v>
      </c>
      <c r="C63" s="29"/>
      <c r="D63" s="18">
        <f t="shared" si="1"/>
        <v>1651.96</v>
      </c>
      <c r="E63" s="18"/>
      <c r="F63" s="23">
        <f t="shared" si="6"/>
        <v>1044.1165304882456</v>
      </c>
      <c r="G63" s="18"/>
      <c r="H63" s="23">
        <f t="shared" si="2"/>
        <v>607.84346951175439</v>
      </c>
      <c r="I63" s="18"/>
      <c r="J63" s="23">
        <f t="shared" si="3"/>
        <v>323400.38942055666</v>
      </c>
      <c r="K63" s="18"/>
    </row>
    <row r="64" spans="1:11" x14ac:dyDescent="0.3">
      <c r="A64" s="9">
        <f t="shared" si="7"/>
        <v>5</v>
      </c>
      <c r="B64" s="27">
        <v>2</v>
      </c>
      <c r="C64" s="29"/>
      <c r="D64" s="18">
        <f t="shared" si="1"/>
        <v>1651.96</v>
      </c>
      <c r="E64" s="18"/>
      <c r="F64" s="23">
        <f t="shared" si="6"/>
        <v>1042.1577549077438</v>
      </c>
      <c r="G64" s="18"/>
      <c r="H64" s="23">
        <f t="shared" si="2"/>
        <v>609.80224509225627</v>
      </c>
      <c r="I64" s="18"/>
      <c r="J64" s="23">
        <f t="shared" si="3"/>
        <v>322790.58717546443</v>
      </c>
      <c r="K64" s="18"/>
    </row>
    <row r="65" spans="1:11" x14ac:dyDescent="0.3">
      <c r="A65" s="9">
        <f t="shared" si="7"/>
        <v>5</v>
      </c>
      <c r="B65" s="18">
        <v>3</v>
      </c>
      <c r="C65" s="18"/>
      <c r="D65" s="18">
        <f t="shared" si="1"/>
        <v>1651.96</v>
      </c>
      <c r="E65" s="18"/>
      <c r="F65" s="23">
        <f t="shared" si="6"/>
        <v>1040.1926671729341</v>
      </c>
      <c r="G65" s="18"/>
      <c r="H65" s="23">
        <f t="shared" si="2"/>
        <v>611.76733282706596</v>
      </c>
      <c r="I65" s="18"/>
      <c r="J65" s="23">
        <f t="shared" si="3"/>
        <v>322178.81984263734</v>
      </c>
      <c r="K65" s="18"/>
    </row>
    <row r="66" spans="1:11" x14ac:dyDescent="0.3">
      <c r="A66" s="9">
        <f t="shared" si="7"/>
        <v>5</v>
      </c>
      <c r="B66" s="18">
        <v>4</v>
      </c>
      <c r="C66" s="18"/>
      <c r="D66" s="18">
        <f t="shared" si="1"/>
        <v>1651.96</v>
      </c>
      <c r="E66" s="18"/>
      <c r="F66" s="23">
        <f t="shared" si="6"/>
        <v>1038.2212469428989</v>
      </c>
      <c r="G66" s="18"/>
      <c r="H66" s="23">
        <f t="shared" si="2"/>
        <v>613.73875305710112</v>
      </c>
      <c r="I66" s="18"/>
      <c r="J66" s="23">
        <f t="shared" si="3"/>
        <v>321565.08108958026</v>
      </c>
      <c r="K66" s="18"/>
    </row>
    <row r="67" spans="1:11" x14ac:dyDescent="0.3">
      <c r="A67" s="9">
        <f t="shared" si="7"/>
        <v>5</v>
      </c>
      <c r="B67" s="18">
        <v>5</v>
      </c>
      <c r="C67" s="18"/>
      <c r="D67" s="18">
        <f t="shared" si="1"/>
        <v>1651.96</v>
      </c>
      <c r="E67" s="18"/>
      <c r="F67" s="23">
        <f t="shared" si="6"/>
        <v>1036.2434738111724</v>
      </c>
      <c r="G67" s="18"/>
      <c r="H67" s="23">
        <f t="shared" si="2"/>
        <v>615.71652618882763</v>
      </c>
      <c r="I67" s="18"/>
      <c r="J67" s="23">
        <f t="shared" si="3"/>
        <v>320949.36456339143</v>
      </c>
      <c r="K67" s="18"/>
    </row>
    <row r="68" spans="1:11" x14ac:dyDescent="0.3">
      <c r="A68" s="9">
        <f t="shared" si="7"/>
        <v>5</v>
      </c>
      <c r="B68" s="18">
        <v>6</v>
      </c>
      <c r="C68" s="18"/>
      <c r="D68" s="18">
        <f t="shared" si="1"/>
        <v>1651.96</v>
      </c>
      <c r="E68" s="18"/>
      <c r="F68" s="23">
        <f t="shared" si="6"/>
        <v>1034.2593273055288</v>
      </c>
      <c r="G68" s="18"/>
      <c r="H68" s="23">
        <f t="shared" si="2"/>
        <v>617.70067269447122</v>
      </c>
      <c r="I68" s="18"/>
      <c r="J68" s="23">
        <f t="shared" si="3"/>
        <v>320331.66389069695</v>
      </c>
      <c r="K68" s="18"/>
    </row>
    <row r="69" spans="1:11" x14ac:dyDescent="0.3">
      <c r="A69" s="9">
        <f t="shared" si="7"/>
        <v>5</v>
      </c>
      <c r="B69" s="18">
        <v>7</v>
      </c>
      <c r="C69" s="18"/>
      <c r="D69" s="18">
        <f t="shared" si="1"/>
        <v>1651.96</v>
      </c>
      <c r="E69" s="18"/>
      <c r="F69" s="23">
        <f t="shared" si="6"/>
        <v>1032.2687868877708</v>
      </c>
      <c r="G69" s="18"/>
      <c r="H69" s="23">
        <f t="shared" si="2"/>
        <v>619.69121311222921</v>
      </c>
      <c r="I69" s="18"/>
      <c r="J69" s="23">
        <f t="shared" si="3"/>
        <v>319711.97267758474</v>
      </c>
      <c r="K69" s="18"/>
    </row>
    <row r="70" spans="1:11" x14ac:dyDescent="0.3">
      <c r="A70" s="9">
        <f t="shared" si="7"/>
        <v>5</v>
      </c>
      <c r="B70" s="18">
        <v>8</v>
      </c>
      <c r="C70" s="18"/>
      <c r="D70" s="18">
        <f t="shared" si="1"/>
        <v>1651.96</v>
      </c>
      <c r="E70" s="18"/>
      <c r="F70" s="23">
        <f t="shared" si="6"/>
        <v>1030.2718319535168</v>
      </c>
      <c r="G70" s="18"/>
      <c r="H70" s="23">
        <f t="shared" si="2"/>
        <v>621.68816804648327</v>
      </c>
      <c r="I70" s="18"/>
      <c r="J70" s="23">
        <f t="shared" si="3"/>
        <v>319090.28450953827</v>
      </c>
      <c r="K70" s="18"/>
    </row>
    <row r="71" spans="1:11" x14ac:dyDescent="0.3">
      <c r="A71" s="9">
        <f t="shared" si="7"/>
        <v>5</v>
      </c>
      <c r="B71" s="18">
        <v>9</v>
      </c>
      <c r="C71" s="18"/>
      <c r="D71" s="18">
        <f t="shared" si="1"/>
        <v>1651.96</v>
      </c>
      <c r="E71" s="18"/>
      <c r="F71" s="23">
        <f t="shared" si="6"/>
        <v>1028.268441831987</v>
      </c>
      <c r="G71" s="18"/>
      <c r="H71" s="23">
        <f t="shared" si="2"/>
        <v>623.69155816801299</v>
      </c>
      <c r="I71" s="18"/>
      <c r="J71" s="23">
        <f t="shared" si="3"/>
        <v>318466.59295137023</v>
      </c>
      <c r="K71" s="18"/>
    </row>
    <row r="72" spans="1:11" x14ac:dyDescent="0.3">
      <c r="A72" s="9">
        <f t="shared" si="7"/>
        <v>5</v>
      </c>
      <c r="B72" s="18">
        <v>10</v>
      </c>
      <c r="C72" s="18"/>
      <c r="D72" s="18">
        <f t="shared" si="1"/>
        <v>1651.96</v>
      </c>
      <c r="E72" s="18"/>
      <c r="F72" s="23">
        <f t="shared" si="6"/>
        <v>1026.2585957857907</v>
      </c>
      <c r="G72" s="18"/>
      <c r="H72" s="23">
        <f t="shared" si="2"/>
        <v>625.70140421420933</v>
      </c>
      <c r="I72" s="18"/>
      <c r="J72" s="23">
        <f t="shared" si="3"/>
        <v>317840.89154715603</v>
      </c>
      <c r="K72" s="18"/>
    </row>
    <row r="73" spans="1:11" x14ac:dyDescent="0.3">
      <c r="A73" s="9">
        <f t="shared" si="7"/>
        <v>5</v>
      </c>
      <c r="B73" s="18">
        <v>11</v>
      </c>
      <c r="C73" s="18"/>
      <c r="D73" s="18">
        <f t="shared" si="1"/>
        <v>1651.96</v>
      </c>
      <c r="E73" s="18"/>
      <c r="F73" s="23">
        <f t="shared" si="6"/>
        <v>1024.2422730107103</v>
      </c>
      <c r="G73" s="18"/>
      <c r="H73" s="23">
        <f t="shared" si="2"/>
        <v>627.71772698928976</v>
      </c>
      <c r="I73" s="18"/>
      <c r="J73" s="23">
        <f t="shared" si="3"/>
        <v>317213.17382016673</v>
      </c>
      <c r="K73" s="18"/>
    </row>
    <row r="74" spans="1:11" x14ac:dyDescent="0.3">
      <c r="A74" s="9">
        <f t="shared" si="7"/>
        <v>5</v>
      </c>
      <c r="B74" s="18">
        <v>12</v>
      </c>
      <c r="C74" s="18"/>
      <c r="D74" s="18">
        <f t="shared" si="1"/>
        <v>1651.96</v>
      </c>
      <c r="E74" s="18"/>
      <c r="F74" s="23">
        <f t="shared" si="6"/>
        <v>1022.2194526354873</v>
      </c>
      <c r="G74" s="18"/>
      <c r="H74" s="23">
        <f t="shared" si="2"/>
        <v>629.74054736451274</v>
      </c>
      <c r="I74" s="18"/>
      <c r="J74" s="23">
        <f t="shared" si="3"/>
        <v>316583.43327280221</v>
      </c>
      <c r="K74" s="18"/>
    </row>
    <row r="75" spans="1:11" x14ac:dyDescent="0.3">
      <c r="A75" s="9">
        <f t="shared" si="7"/>
        <v>6</v>
      </c>
      <c r="B75" s="27">
        <v>1</v>
      </c>
      <c r="C75" s="29"/>
      <c r="D75" s="18">
        <f t="shared" si="1"/>
        <v>1651.96</v>
      </c>
      <c r="E75" s="18"/>
      <c r="F75" s="23">
        <f t="shared" si="6"/>
        <v>1020.1901137216051</v>
      </c>
      <c r="G75" s="18"/>
      <c r="H75" s="23">
        <f t="shared" si="2"/>
        <v>631.76988627839489</v>
      </c>
      <c r="I75" s="18"/>
      <c r="J75" s="23">
        <f t="shared" si="3"/>
        <v>315951.66338652384</v>
      </c>
      <c r="K75" s="18"/>
    </row>
    <row r="76" spans="1:11" x14ac:dyDescent="0.3">
      <c r="A76" s="9">
        <f t="shared" si="7"/>
        <v>6</v>
      </c>
      <c r="B76" s="27">
        <v>2</v>
      </c>
      <c r="C76" s="29"/>
      <c r="D76" s="18">
        <f t="shared" si="1"/>
        <v>1651.96</v>
      </c>
      <c r="E76" s="18"/>
      <c r="F76" s="23">
        <f t="shared" si="6"/>
        <v>1018.1542352630731</v>
      </c>
      <c r="G76" s="18"/>
      <c r="H76" s="23">
        <f t="shared" si="2"/>
        <v>633.8057647369269</v>
      </c>
      <c r="I76" s="18"/>
      <c r="J76" s="23">
        <f t="shared" si="3"/>
        <v>315317.85762178694</v>
      </c>
      <c r="K76" s="18"/>
    </row>
    <row r="77" spans="1:11" x14ac:dyDescent="0.3">
      <c r="A77" s="9">
        <f t="shared" si="7"/>
        <v>6</v>
      </c>
      <c r="B77" s="18">
        <v>3</v>
      </c>
      <c r="C77" s="18"/>
      <c r="D77" s="18">
        <f t="shared" si="1"/>
        <v>1651.96</v>
      </c>
      <c r="E77" s="18"/>
      <c r="F77" s="23">
        <f t="shared" si="6"/>
        <v>1016.1117961862085</v>
      </c>
      <c r="G77" s="18"/>
      <c r="H77" s="23">
        <f t="shared" si="2"/>
        <v>635.84820381379154</v>
      </c>
      <c r="I77" s="18"/>
      <c r="J77" s="23">
        <f t="shared" si="3"/>
        <v>314682.00941797317</v>
      </c>
      <c r="K77" s="18"/>
    </row>
    <row r="78" spans="1:11" x14ac:dyDescent="0.3">
      <c r="A78" s="9">
        <f t="shared" si="7"/>
        <v>6</v>
      </c>
      <c r="B78" s="18">
        <v>4</v>
      </c>
      <c r="C78" s="18"/>
      <c r="D78" s="18">
        <f t="shared" si="1"/>
        <v>1651.96</v>
      </c>
      <c r="E78" s="18"/>
      <c r="F78" s="23">
        <f t="shared" si="6"/>
        <v>1014.0627753494185</v>
      </c>
      <c r="G78" s="18"/>
      <c r="H78" s="23">
        <f t="shared" si="2"/>
        <v>637.89722465058151</v>
      </c>
      <c r="I78" s="18"/>
      <c r="J78" s="23">
        <f t="shared" si="3"/>
        <v>314044.11219332257</v>
      </c>
      <c r="K78" s="18"/>
    </row>
    <row r="79" spans="1:11" x14ac:dyDescent="0.3">
      <c r="A79" s="9">
        <f t="shared" si="7"/>
        <v>6</v>
      </c>
      <c r="B79" s="18">
        <v>5</v>
      </c>
      <c r="C79" s="18"/>
      <c r="D79" s="18">
        <f t="shared" si="1"/>
        <v>1651.96</v>
      </c>
      <c r="E79" s="18"/>
      <c r="F79" s="23">
        <f t="shared" si="6"/>
        <v>1012.007151542982</v>
      </c>
      <c r="G79" s="18"/>
      <c r="H79" s="23">
        <f t="shared" si="2"/>
        <v>639.95284845701804</v>
      </c>
      <c r="I79" s="18"/>
      <c r="J79" s="23">
        <f t="shared" si="3"/>
        <v>313404.15934486553</v>
      </c>
      <c r="K79" s="18"/>
    </row>
    <row r="80" spans="1:11" x14ac:dyDescent="0.3">
      <c r="A80" s="9">
        <f t="shared" si="7"/>
        <v>6</v>
      </c>
      <c r="B80" s="18">
        <v>6</v>
      </c>
      <c r="C80" s="18"/>
      <c r="D80" s="18">
        <f t="shared" ref="D80:D143" si="12">$O$7</f>
        <v>1651.96</v>
      </c>
      <c r="E80" s="18"/>
      <c r="F80" s="23">
        <f t="shared" ref="F80:F143" si="13">J79*$O$8</f>
        <v>1009.9449034888293</v>
      </c>
      <c r="G80" s="18"/>
      <c r="H80" s="23">
        <f t="shared" ref="H80:H143" si="14">D80-F80</f>
        <v>642.01509651117078</v>
      </c>
      <c r="I80" s="18"/>
      <c r="J80" s="23">
        <f t="shared" ref="J80:J143" si="15">J79-H80</f>
        <v>312762.14424835437</v>
      </c>
      <c r="K80" s="18"/>
    </row>
    <row r="81" spans="1:11" x14ac:dyDescent="0.3">
      <c r="A81" s="9">
        <f t="shared" si="7"/>
        <v>6</v>
      </c>
      <c r="B81" s="18">
        <v>7</v>
      </c>
      <c r="C81" s="18"/>
      <c r="D81" s="18">
        <f t="shared" si="12"/>
        <v>1651.96</v>
      </c>
      <c r="E81" s="18"/>
      <c r="F81" s="23">
        <f t="shared" si="13"/>
        <v>1007.876009840322</v>
      </c>
      <c r="G81" s="18"/>
      <c r="H81" s="23">
        <f t="shared" si="14"/>
        <v>644.08399015967802</v>
      </c>
      <c r="I81" s="18"/>
      <c r="J81" s="23">
        <f t="shared" si="15"/>
        <v>312118.06025819469</v>
      </c>
      <c r="K81" s="18"/>
    </row>
    <row r="82" spans="1:11" x14ac:dyDescent="0.3">
      <c r="A82" s="9">
        <f t="shared" si="7"/>
        <v>6</v>
      </c>
      <c r="B82" s="18">
        <v>8</v>
      </c>
      <c r="C82" s="18"/>
      <c r="D82" s="18">
        <f t="shared" si="12"/>
        <v>1651.96</v>
      </c>
      <c r="E82" s="18"/>
      <c r="F82" s="23">
        <f t="shared" si="13"/>
        <v>1005.8004491820324</v>
      </c>
      <c r="G82" s="18"/>
      <c r="H82" s="23">
        <f t="shared" si="14"/>
        <v>646.15955081796767</v>
      </c>
      <c r="I82" s="18"/>
      <c r="J82" s="23">
        <f t="shared" si="15"/>
        <v>311471.90070737671</v>
      </c>
      <c r="K82" s="18"/>
    </row>
    <row r="83" spans="1:11" x14ac:dyDescent="0.3">
      <c r="A83" s="9">
        <f t="shared" si="7"/>
        <v>6</v>
      </c>
      <c r="B83" s="18">
        <v>9</v>
      </c>
      <c r="C83" s="18"/>
      <c r="D83" s="18">
        <f t="shared" si="12"/>
        <v>1651.96</v>
      </c>
      <c r="E83" s="18"/>
      <c r="F83" s="23">
        <f t="shared" si="13"/>
        <v>1003.7182000295215</v>
      </c>
      <c r="G83" s="18"/>
      <c r="H83" s="23">
        <f t="shared" si="14"/>
        <v>648.2417999704785</v>
      </c>
      <c r="I83" s="18"/>
      <c r="J83" s="23">
        <f t="shared" si="15"/>
        <v>310823.65890740621</v>
      </c>
      <c r="K83" s="18"/>
    </row>
    <row r="84" spans="1:11" x14ac:dyDescent="0.3">
      <c r="A84" s="9">
        <f t="shared" si="7"/>
        <v>6</v>
      </c>
      <c r="B84" s="18">
        <v>10</v>
      </c>
      <c r="C84" s="18"/>
      <c r="D84" s="18">
        <f t="shared" si="12"/>
        <v>1651.96</v>
      </c>
      <c r="E84" s="18"/>
      <c r="F84" s="23">
        <f t="shared" si="13"/>
        <v>1001.6292408291165</v>
      </c>
      <c r="G84" s="18"/>
      <c r="H84" s="23">
        <f t="shared" si="14"/>
        <v>650.33075917088354</v>
      </c>
      <c r="I84" s="18"/>
      <c r="J84" s="23">
        <f t="shared" si="15"/>
        <v>310173.32814823533</v>
      </c>
      <c r="K84" s="18"/>
    </row>
    <row r="85" spans="1:11" x14ac:dyDescent="0.3">
      <c r="A85" s="9">
        <f t="shared" si="7"/>
        <v>6</v>
      </c>
      <c r="B85" s="18">
        <v>11</v>
      </c>
      <c r="C85" s="18"/>
      <c r="D85" s="18">
        <f t="shared" si="12"/>
        <v>1651.96</v>
      </c>
      <c r="E85" s="18"/>
      <c r="F85" s="23">
        <f t="shared" si="13"/>
        <v>999.53354995768836</v>
      </c>
      <c r="G85" s="18"/>
      <c r="H85" s="23">
        <f t="shared" si="14"/>
        <v>652.42645004231167</v>
      </c>
      <c r="I85" s="18"/>
      <c r="J85" s="23">
        <f t="shared" si="15"/>
        <v>309520.90169819305</v>
      </c>
      <c r="K85" s="18"/>
    </row>
    <row r="86" spans="1:11" x14ac:dyDescent="0.3">
      <c r="A86" s="9">
        <f t="shared" si="7"/>
        <v>6</v>
      </c>
      <c r="B86" s="18">
        <v>12</v>
      </c>
      <c r="C86" s="18"/>
      <c r="D86" s="18">
        <f t="shared" si="12"/>
        <v>1651.96</v>
      </c>
      <c r="E86" s="18"/>
      <c r="F86" s="23">
        <f t="shared" si="13"/>
        <v>997.43110572242711</v>
      </c>
      <c r="G86" s="18"/>
      <c r="H86" s="23">
        <f t="shared" si="14"/>
        <v>654.52889427757293</v>
      </c>
      <c r="I86" s="18"/>
      <c r="J86" s="23">
        <f t="shared" si="15"/>
        <v>308866.37280391547</v>
      </c>
      <c r="K86" s="18"/>
    </row>
    <row r="87" spans="1:11" x14ac:dyDescent="0.3">
      <c r="A87" s="9">
        <f t="shared" si="7"/>
        <v>7</v>
      </c>
      <c r="B87" s="27">
        <v>1</v>
      </c>
      <c r="C87" s="29"/>
      <c r="D87" s="18">
        <f t="shared" si="12"/>
        <v>1651.96</v>
      </c>
      <c r="E87" s="18"/>
      <c r="F87" s="23">
        <f t="shared" si="13"/>
        <v>995.32188636061767</v>
      </c>
      <c r="G87" s="18"/>
      <c r="H87" s="23">
        <f t="shared" si="14"/>
        <v>656.63811363938237</v>
      </c>
      <c r="I87" s="18"/>
      <c r="J87" s="23">
        <f t="shared" si="15"/>
        <v>308209.73469027609</v>
      </c>
      <c r="K87" s="18"/>
    </row>
    <row r="88" spans="1:11" x14ac:dyDescent="0.3">
      <c r="A88" s="9">
        <f t="shared" si="7"/>
        <v>7</v>
      </c>
      <c r="B88" s="27">
        <v>2</v>
      </c>
      <c r="C88" s="29"/>
      <c r="D88" s="18">
        <f t="shared" si="12"/>
        <v>1651.96</v>
      </c>
      <c r="E88" s="18"/>
      <c r="F88" s="23">
        <f t="shared" si="13"/>
        <v>993.20587003941478</v>
      </c>
      <c r="G88" s="18"/>
      <c r="H88" s="23">
        <f t="shared" si="14"/>
        <v>658.75412996058526</v>
      </c>
      <c r="I88" s="18"/>
      <c r="J88" s="23">
        <f t="shared" si="15"/>
        <v>307550.98056031548</v>
      </c>
      <c r="K88" s="18"/>
    </row>
    <row r="89" spans="1:11" x14ac:dyDescent="0.3">
      <c r="A89" s="9">
        <f t="shared" si="7"/>
        <v>7</v>
      </c>
      <c r="B89" s="18">
        <v>3</v>
      </c>
      <c r="C89" s="18"/>
      <c r="D89" s="18">
        <f t="shared" si="12"/>
        <v>1651.96</v>
      </c>
      <c r="E89" s="18"/>
      <c r="F89" s="23">
        <f t="shared" si="13"/>
        <v>991.08303485561669</v>
      </c>
      <c r="G89" s="18"/>
      <c r="H89" s="23">
        <f t="shared" si="14"/>
        <v>660.87696514438335</v>
      </c>
      <c r="I89" s="18"/>
      <c r="J89" s="23">
        <f t="shared" si="15"/>
        <v>306890.10359517112</v>
      </c>
      <c r="K89" s="18"/>
    </row>
    <row r="90" spans="1:11" x14ac:dyDescent="0.3">
      <c r="A90" s="9">
        <f t="shared" si="7"/>
        <v>7</v>
      </c>
      <c r="B90" s="18">
        <v>4</v>
      </c>
      <c r="C90" s="18"/>
      <c r="D90" s="18">
        <f t="shared" si="12"/>
        <v>1651.96</v>
      </c>
      <c r="E90" s="18"/>
      <c r="F90" s="23">
        <f t="shared" si="13"/>
        <v>988.95335883543896</v>
      </c>
      <c r="G90" s="18"/>
      <c r="H90" s="23">
        <f t="shared" si="14"/>
        <v>663.00664116456107</v>
      </c>
      <c r="I90" s="18"/>
      <c r="J90" s="23">
        <f t="shared" si="15"/>
        <v>306227.09695400659</v>
      </c>
      <c r="K90" s="18"/>
    </row>
    <row r="91" spans="1:11" x14ac:dyDescent="0.3">
      <c r="A91" s="9">
        <f t="shared" si="7"/>
        <v>7</v>
      </c>
      <c r="B91" s="18">
        <v>5</v>
      </c>
      <c r="C91" s="18"/>
      <c r="D91" s="18">
        <f t="shared" si="12"/>
        <v>1651.96</v>
      </c>
      <c r="E91" s="18"/>
      <c r="F91" s="23">
        <f t="shared" si="13"/>
        <v>986.81681993428629</v>
      </c>
      <c r="G91" s="18"/>
      <c r="H91" s="23">
        <f t="shared" si="14"/>
        <v>665.14318006571375</v>
      </c>
      <c r="I91" s="18"/>
      <c r="J91" s="23">
        <f t="shared" si="15"/>
        <v>305561.95377394086</v>
      </c>
      <c r="K91" s="18"/>
    </row>
    <row r="92" spans="1:11" x14ac:dyDescent="0.3">
      <c r="A92" s="9">
        <f t="shared" ref="A92:A155" si="16">INT((ROW()-3)/12)</f>
        <v>7</v>
      </c>
      <c r="B92" s="18">
        <v>6</v>
      </c>
      <c r="C92" s="18"/>
      <c r="D92" s="18">
        <f t="shared" si="12"/>
        <v>1651.96</v>
      </c>
      <c r="E92" s="18"/>
      <c r="F92" s="23">
        <f t="shared" si="13"/>
        <v>984.67339603652442</v>
      </c>
      <c r="G92" s="18"/>
      <c r="H92" s="23">
        <f t="shared" si="14"/>
        <v>667.28660396347561</v>
      </c>
      <c r="I92" s="18"/>
      <c r="J92" s="23">
        <f t="shared" si="15"/>
        <v>304894.66716997739</v>
      </c>
      <c r="K92" s="18"/>
    </row>
    <row r="93" spans="1:11" x14ac:dyDescent="0.3">
      <c r="A93" s="9">
        <f t="shared" si="16"/>
        <v>7</v>
      </c>
      <c r="B93" s="18">
        <v>7</v>
      </c>
      <c r="C93" s="18"/>
      <c r="D93" s="18">
        <f t="shared" si="12"/>
        <v>1651.96</v>
      </c>
      <c r="E93" s="18"/>
      <c r="F93" s="23">
        <f t="shared" si="13"/>
        <v>982.52306495525215</v>
      </c>
      <c r="G93" s="18"/>
      <c r="H93" s="23">
        <f t="shared" si="14"/>
        <v>669.43693504474788</v>
      </c>
      <c r="I93" s="18"/>
      <c r="J93" s="23">
        <f t="shared" si="15"/>
        <v>304225.23023493262</v>
      </c>
      <c r="K93" s="18"/>
    </row>
    <row r="94" spans="1:11" x14ac:dyDescent="0.3">
      <c r="A94" s="9">
        <f t="shared" si="16"/>
        <v>7</v>
      </c>
      <c r="B94" s="18">
        <v>8</v>
      </c>
      <c r="C94" s="18"/>
      <c r="D94" s="18">
        <f t="shared" si="12"/>
        <v>1651.96</v>
      </c>
      <c r="E94" s="18"/>
      <c r="F94" s="23">
        <f t="shared" si="13"/>
        <v>980.36580443207038</v>
      </c>
      <c r="G94" s="18"/>
      <c r="H94" s="23">
        <f t="shared" si="14"/>
        <v>671.59419556792966</v>
      </c>
      <c r="I94" s="18"/>
      <c r="J94" s="23">
        <f t="shared" si="15"/>
        <v>303553.63603936468</v>
      </c>
      <c r="K94" s="18"/>
    </row>
    <row r="95" spans="1:11" x14ac:dyDescent="0.3">
      <c r="A95" s="9">
        <f t="shared" si="16"/>
        <v>7</v>
      </c>
      <c r="B95" s="18">
        <v>9</v>
      </c>
      <c r="C95" s="18"/>
      <c r="D95" s="18">
        <f t="shared" si="12"/>
        <v>1651.96</v>
      </c>
      <c r="E95" s="18"/>
      <c r="F95" s="23">
        <f t="shared" si="13"/>
        <v>978.2015921368527</v>
      </c>
      <c r="G95" s="18"/>
      <c r="H95" s="23">
        <f t="shared" si="14"/>
        <v>673.75840786314734</v>
      </c>
      <c r="I95" s="18"/>
      <c r="J95" s="23">
        <f t="shared" si="15"/>
        <v>302879.87763150153</v>
      </c>
      <c r="K95" s="18"/>
    </row>
    <row r="96" spans="1:11" x14ac:dyDescent="0.3">
      <c r="A96" s="9">
        <f t="shared" si="16"/>
        <v>7</v>
      </c>
      <c r="B96" s="18">
        <v>10</v>
      </c>
      <c r="C96" s="18"/>
      <c r="D96" s="18">
        <f t="shared" si="12"/>
        <v>1651.96</v>
      </c>
      <c r="E96" s="18"/>
      <c r="F96" s="23">
        <f t="shared" si="13"/>
        <v>976.03040566751372</v>
      </c>
      <c r="G96" s="18"/>
      <c r="H96" s="23">
        <f t="shared" si="14"/>
        <v>675.92959433248632</v>
      </c>
      <c r="I96" s="18"/>
      <c r="J96" s="23">
        <f t="shared" si="15"/>
        <v>302203.94803716906</v>
      </c>
      <c r="K96" s="18"/>
    </row>
    <row r="97" spans="1:11" x14ac:dyDescent="0.3">
      <c r="A97" s="9">
        <f t="shared" si="16"/>
        <v>7</v>
      </c>
      <c r="B97" s="18">
        <v>11</v>
      </c>
      <c r="C97" s="18"/>
      <c r="D97" s="18">
        <f t="shared" si="12"/>
        <v>1651.96</v>
      </c>
      <c r="E97" s="18"/>
      <c r="F97" s="23">
        <f t="shared" si="13"/>
        <v>973.85222254977737</v>
      </c>
      <c r="G97" s="18"/>
      <c r="H97" s="23">
        <f t="shared" si="14"/>
        <v>678.10777745022267</v>
      </c>
      <c r="I97" s="18"/>
      <c r="J97" s="23">
        <f t="shared" si="15"/>
        <v>301525.84025971883</v>
      </c>
      <c r="K97" s="18"/>
    </row>
    <row r="98" spans="1:11" x14ac:dyDescent="0.3">
      <c r="A98" s="9">
        <f t="shared" si="16"/>
        <v>7</v>
      </c>
      <c r="B98" s="18">
        <v>12</v>
      </c>
      <c r="C98" s="18"/>
      <c r="D98" s="18">
        <f t="shared" si="12"/>
        <v>1651.96</v>
      </c>
      <c r="E98" s="18"/>
      <c r="F98" s="23">
        <f t="shared" si="13"/>
        <v>971.66702023694393</v>
      </c>
      <c r="G98" s="18"/>
      <c r="H98" s="23">
        <f t="shared" si="14"/>
        <v>680.29297976305611</v>
      </c>
      <c r="I98" s="18"/>
      <c r="J98" s="23">
        <f t="shared" si="15"/>
        <v>300845.54727995576</v>
      </c>
      <c r="K98" s="18"/>
    </row>
    <row r="99" spans="1:11" x14ac:dyDescent="0.3">
      <c r="A99" s="9">
        <f t="shared" si="16"/>
        <v>8</v>
      </c>
      <c r="B99" s="27">
        <v>1</v>
      </c>
      <c r="C99" s="29"/>
      <c r="D99" s="18">
        <f t="shared" si="12"/>
        <v>1651.96</v>
      </c>
      <c r="E99" s="18"/>
      <c r="F99" s="23">
        <f t="shared" si="13"/>
        <v>969.47477610965745</v>
      </c>
      <c r="G99" s="18"/>
      <c r="H99" s="23">
        <f t="shared" si="14"/>
        <v>682.48522389034258</v>
      </c>
      <c r="I99" s="18"/>
      <c r="J99" s="23">
        <f t="shared" si="15"/>
        <v>300163.06205606542</v>
      </c>
      <c r="K99" s="18"/>
    </row>
    <row r="100" spans="1:11" x14ac:dyDescent="0.3">
      <c r="A100" s="9">
        <f t="shared" si="16"/>
        <v>8</v>
      </c>
      <c r="B100" s="27">
        <v>2</v>
      </c>
      <c r="C100" s="29"/>
      <c r="D100" s="18">
        <f t="shared" si="12"/>
        <v>1651.96</v>
      </c>
      <c r="E100" s="18"/>
      <c r="F100" s="23">
        <f t="shared" si="13"/>
        <v>967.27546747567089</v>
      </c>
      <c r="G100" s="18"/>
      <c r="H100" s="23">
        <f t="shared" si="14"/>
        <v>684.68453252432914</v>
      </c>
      <c r="I100" s="18"/>
      <c r="J100" s="23">
        <f t="shared" si="15"/>
        <v>299478.3775235411</v>
      </c>
      <c r="K100" s="18"/>
    </row>
    <row r="101" spans="1:11" x14ac:dyDescent="0.3">
      <c r="A101" s="9">
        <f t="shared" si="16"/>
        <v>8</v>
      </c>
      <c r="B101" s="18">
        <v>3</v>
      </c>
      <c r="C101" s="18"/>
      <c r="D101" s="18">
        <f t="shared" si="12"/>
        <v>1651.96</v>
      </c>
      <c r="E101" s="18"/>
      <c r="F101" s="23">
        <f t="shared" si="13"/>
        <v>965.0690715696112</v>
      </c>
      <c r="G101" s="18"/>
      <c r="H101" s="23">
        <f t="shared" si="14"/>
        <v>686.89092843038884</v>
      </c>
      <c r="I101" s="18"/>
      <c r="J101" s="23">
        <f t="shared" si="15"/>
        <v>298791.48659511073</v>
      </c>
      <c r="K101" s="18"/>
    </row>
    <row r="102" spans="1:11" x14ac:dyDescent="0.3">
      <c r="A102" s="9">
        <f t="shared" si="16"/>
        <v>8</v>
      </c>
      <c r="B102" s="18">
        <v>4</v>
      </c>
      <c r="C102" s="18"/>
      <c r="D102" s="18">
        <f t="shared" si="12"/>
        <v>1651.96</v>
      </c>
      <c r="E102" s="18"/>
      <c r="F102" s="23">
        <f t="shared" si="13"/>
        <v>962.85556555274434</v>
      </c>
      <c r="G102" s="18"/>
      <c r="H102" s="23">
        <f t="shared" si="14"/>
        <v>689.1044344472557</v>
      </c>
      <c r="I102" s="18"/>
      <c r="J102" s="23">
        <f t="shared" si="15"/>
        <v>298102.38216066349</v>
      </c>
      <c r="K102" s="18"/>
    </row>
    <row r="103" spans="1:11" x14ac:dyDescent="0.3">
      <c r="A103" s="9">
        <f t="shared" si="16"/>
        <v>8</v>
      </c>
      <c r="B103" s="18">
        <v>5</v>
      </c>
      <c r="C103" s="18"/>
      <c r="D103" s="18">
        <f t="shared" si="12"/>
        <v>1651.96</v>
      </c>
      <c r="E103" s="18"/>
      <c r="F103" s="23">
        <f t="shared" si="13"/>
        <v>960.63492651273816</v>
      </c>
      <c r="G103" s="18"/>
      <c r="H103" s="23">
        <f t="shared" si="14"/>
        <v>691.32507348726188</v>
      </c>
      <c r="I103" s="18"/>
      <c r="J103" s="23">
        <f t="shared" si="15"/>
        <v>297411.05708717625</v>
      </c>
      <c r="K103" s="18"/>
    </row>
    <row r="104" spans="1:11" x14ac:dyDescent="0.3">
      <c r="A104" s="9">
        <f t="shared" si="16"/>
        <v>8</v>
      </c>
      <c r="B104" s="18">
        <v>6</v>
      </c>
      <c r="C104" s="18"/>
      <c r="D104" s="18">
        <f t="shared" si="12"/>
        <v>1651.96</v>
      </c>
      <c r="E104" s="18"/>
      <c r="F104" s="23">
        <f t="shared" si="13"/>
        <v>958.40713146342546</v>
      </c>
      <c r="G104" s="18"/>
      <c r="H104" s="23">
        <f t="shared" si="14"/>
        <v>693.55286853657458</v>
      </c>
      <c r="I104" s="18"/>
      <c r="J104" s="23">
        <f t="shared" si="15"/>
        <v>296717.50421863969</v>
      </c>
      <c r="K104" s="18"/>
    </row>
    <row r="105" spans="1:11" x14ac:dyDescent="0.3">
      <c r="A105" s="9">
        <f t="shared" si="16"/>
        <v>8</v>
      </c>
      <c r="B105" s="18">
        <v>7</v>
      </c>
      <c r="C105" s="18"/>
      <c r="D105" s="18">
        <f t="shared" si="12"/>
        <v>1651.96</v>
      </c>
      <c r="E105" s="18"/>
      <c r="F105" s="23">
        <f t="shared" si="13"/>
        <v>956.17215734456647</v>
      </c>
      <c r="G105" s="18"/>
      <c r="H105" s="23">
        <f t="shared" si="14"/>
        <v>695.78784265543356</v>
      </c>
      <c r="I105" s="18"/>
      <c r="J105" s="23">
        <f t="shared" si="15"/>
        <v>296021.71637598425</v>
      </c>
      <c r="K105" s="18"/>
    </row>
    <row r="106" spans="1:11" x14ac:dyDescent="0.3">
      <c r="A106" s="9">
        <f t="shared" si="16"/>
        <v>8</v>
      </c>
      <c r="B106" s="18">
        <v>8</v>
      </c>
      <c r="C106" s="18"/>
      <c r="D106" s="18">
        <f t="shared" si="12"/>
        <v>1651.96</v>
      </c>
      <c r="E106" s="18"/>
      <c r="F106" s="23">
        <f t="shared" si="13"/>
        <v>953.92998102160925</v>
      </c>
      <c r="G106" s="18"/>
      <c r="H106" s="23">
        <f t="shared" si="14"/>
        <v>698.03001897839079</v>
      </c>
      <c r="I106" s="18"/>
      <c r="J106" s="23">
        <f t="shared" si="15"/>
        <v>295323.68635700585</v>
      </c>
      <c r="K106" s="18"/>
    </row>
    <row r="107" spans="1:11" x14ac:dyDescent="0.3">
      <c r="A107" s="9">
        <f t="shared" si="16"/>
        <v>8</v>
      </c>
      <c r="B107" s="18">
        <v>9</v>
      </c>
      <c r="C107" s="18"/>
      <c r="D107" s="18">
        <f t="shared" si="12"/>
        <v>1651.96</v>
      </c>
      <c r="E107" s="18"/>
      <c r="F107" s="23">
        <f t="shared" si="13"/>
        <v>951.68057928545136</v>
      </c>
      <c r="G107" s="18"/>
      <c r="H107" s="23">
        <f t="shared" si="14"/>
        <v>700.27942071454868</v>
      </c>
      <c r="I107" s="18"/>
      <c r="J107" s="23">
        <f t="shared" si="15"/>
        <v>294623.40693629131</v>
      </c>
      <c r="K107" s="18"/>
    </row>
    <row r="108" spans="1:11" x14ac:dyDescent="0.3">
      <c r="A108" s="9">
        <f t="shared" si="16"/>
        <v>8</v>
      </c>
      <c r="B108" s="18">
        <v>10</v>
      </c>
      <c r="C108" s="18"/>
      <c r="D108" s="18">
        <f t="shared" si="12"/>
        <v>1651.96</v>
      </c>
      <c r="E108" s="18"/>
      <c r="F108" s="23">
        <f t="shared" si="13"/>
        <v>949.42392885219874</v>
      </c>
      <c r="G108" s="18"/>
      <c r="H108" s="23">
        <f t="shared" si="14"/>
        <v>702.53607114780129</v>
      </c>
      <c r="I108" s="18"/>
      <c r="J108" s="23">
        <f t="shared" si="15"/>
        <v>293920.87086514349</v>
      </c>
      <c r="K108" s="18"/>
    </row>
    <row r="109" spans="1:11" x14ac:dyDescent="0.3">
      <c r="A109" s="9">
        <f t="shared" si="16"/>
        <v>8</v>
      </c>
      <c r="B109" s="18">
        <v>11</v>
      </c>
      <c r="C109" s="18"/>
      <c r="D109" s="18">
        <f t="shared" si="12"/>
        <v>1651.96</v>
      </c>
      <c r="E109" s="18"/>
      <c r="F109" s="23">
        <f t="shared" si="13"/>
        <v>947.16000636292495</v>
      </c>
      <c r="G109" s="18"/>
      <c r="H109" s="23">
        <f t="shared" si="14"/>
        <v>704.79999363707509</v>
      </c>
      <c r="I109" s="18"/>
      <c r="J109" s="23">
        <f t="shared" si="15"/>
        <v>293216.07087150641</v>
      </c>
      <c r="K109" s="18"/>
    </row>
    <row r="110" spans="1:11" x14ac:dyDescent="0.3">
      <c r="A110" s="9">
        <f t="shared" si="16"/>
        <v>8</v>
      </c>
      <c r="B110" s="18">
        <v>12</v>
      </c>
      <c r="C110" s="18"/>
      <c r="D110" s="18">
        <f t="shared" si="12"/>
        <v>1651.96</v>
      </c>
      <c r="E110" s="18"/>
      <c r="F110" s="23">
        <f t="shared" si="13"/>
        <v>944.88878838342941</v>
      </c>
      <c r="G110" s="18"/>
      <c r="H110" s="23">
        <f t="shared" si="14"/>
        <v>707.07121161657062</v>
      </c>
      <c r="I110" s="18"/>
      <c r="J110" s="23">
        <f t="shared" si="15"/>
        <v>292508.99965988984</v>
      </c>
      <c r="K110" s="18"/>
    </row>
    <row r="111" spans="1:11" x14ac:dyDescent="0.3">
      <c r="A111" s="9">
        <f t="shared" si="16"/>
        <v>9</v>
      </c>
      <c r="B111" s="27">
        <v>1</v>
      </c>
      <c r="C111" s="29"/>
      <c r="D111" s="18">
        <f t="shared" si="12"/>
        <v>1651.96</v>
      </c>
      <c r="E111" s="18"/>
      <c r="F111" s="23">
        <f t="shared" si="13"/>
        <v>942.61025140399499</v>
      </c>
      <c r="G111" s="18"/>
      <c r="H111" s="23">
        <f t="shared" si="14"/>
        <v>709.34974859600504</v>
      </c>
      <c r="I111" s="18"/>
      <c r="J111" s="23">
        <f t="shared" si="15"/>
        <v>291799.64991129382</v>
      </c>
      <c r="K111" s="18"/>
    </row>
    <row r="112" spans="1:11" x14ac:dyDescent="0.3">
      <c r="A112" s="9">
        <f t="shared" si="16"/>
        <v>9</v>
      </c>
      <c r="B112" s="27">
        <v>2</v>
      </c>
      <c r="C112" s="29"/>
      <c r="D112" s="18">
        <f t="shared" si="12"/>
        <v>1651.96</v>
      </c>
      <c r="E112" s="18"/>
      <c r="F112" s="23">
        <f t="shared" si="13"/>
        <v>940.32437183914431</v>
      </c>
      <c r="G112" s="18"/>
      <c r="H112" s="23">
        <f t="shared" si="14"/>
        <v>711.63562816085573</v>
      </c>
      <c r="I112" s="18"/>
      <c r="J112" s="23">
        <f t="shared" si="15"/>
        <v>291088.01428313297</v>
      </c>
      <c r="K112" s="18"/>
    </row>
    <row r="113" spans="1:11" x14ac:dyDescent="0.3">
      <c r="A113" s="9">
        <f t="shared" si="16"/>
        <v>9</v>
      </c>
      <c r="B113" s="18">
        <v>3</v>
      </c>
      <c r="C113" s="18"/>
      <c r="D113" s="18">
        <f t="shared" si="12"/>
        <v>1651.96</v>
      </c>
      <c r="E113" s="18"/>
      <c r="F113" s="23">
        <f t="shared" si="13"/>
        <v>938.031126027396</v>
      </c>
      <c r="G113" s="18"/>
      <c r="H113" s="23">
        <f t="shared" si="14"/>
        <v>713.92887397260404</v>
      </c>
      <c r="I113" s="18"/>
      <c r="J113" s="23">
        <f t="shared" si="15"/>
        <v>290374.08540916035</v>
      </c>
      <c r="K113" s="18"/>
    </row>
    <row r="114" spans="1:11" x14ac:dyDescent="0.3">
      <c r="A114" s="9">
        <f t="shared" si="16"/>
        <v>9</v>
      </c>
      <c r="B114" s="18">
        <v>4</v>
      </c>
      <c r="C114" s="18"/>
      <c r="D114" s="18">
        <f t="shared" si="12"/>
        <v>1651.96</v>
      </c>
      <c r="E114" s="18"/>
      <c r="F114" s="23">
        <f t="shared" si="13"/>
        <v>935.7304902310193</v>
      </c>
      <c r="G114" s="18"/>
      <c r="H114" s="23">
        <f t="shared" si="14"/>
        <v>716.22950976898073</v>
      </c>
      <c r="I114" s="18"/>
      <c r="J114" s="23">
        <f t="shared" si="15"/>
        <v>289657.85589939135</v>
      </c>
      <c r="K114" s="18"/>
    </row>
    <row r="115" spans="1:11" x14ac:dyDescent="0.3">
      <c r="A115" s="9">
        <f t="shared" si="16"/>
        <v>9</v>
      </c>
      <c r="B115" s="18">
        <v>5</v>
      </c>
      <c r="C115" s="18"/>
      <c r="D115" s="18">
        <f t="shared" si="12"/>
        <v>1651.96</v>
      </c>
      <c r="E115" s="18"/>
      <c r="F115" s="23">
        <f t="shared" si="13"/>
        <v>933.42244063578869</v>
      </c>
      <c r="G115" s="18"/>
      <c r="H115" s="23">
        <f t="shared" si="14"/>
        <v>718.53755936421135</v>
      </c>
      <c r="I115" s="18"/>
      <c r="J115" s="23">
        <f t="shared" si="15"/>
        <v>288939.31834002712</v>
      </c>
      <c r="K115" s="18"/>
    </row>
    <row r="116" spans="1:11" x14ac:dyDescent="0.3">
      <c r="A116" s="9">
        <f t="shared" si="16"/>
        <v>9</v>
      </c>
      <c r="B116" s="18">
        <v>6</v>
      </c>
      <c r="C116" s="18"/>
      <c r="D116" s="18">
        <f t="shared" si="12"/>
        <v>1651.96</v>
      </c>
      <c r="E116" s="18"/>
      <c r="F116" s="23">
        <f t="shared" si="13"/>
        <v>931.1069533507374</v>
      </c>
      <c r="G116" s="18"/>
      <c r="H116" s="23">
        <f t="shared" si="14"/>
        <v>720.85304664926264</v>
      </c>
      <c r="I116" s="18"/>
      <c r="J116" s="23">
        <f t="shared" si="15"/>
        <v>288218.46529337787</v>
      </c>
      <c r="K116" s="18"/>
    </row>
    <row r="117" spans="1:11" x14ac:dyDescent="0.3">
      <c r="A117" s="9">
        <f t="shared" si="16"/>
        <v>9</v>
      </c>
      <c r="B117" s="18">
        <v>7</v>
      </c>
      <c r="C117" s="18"/>
      <c r="D117" s="18">
        <f t="shared" si="12"/>
        <v>1651.96</v>
      </c>
      <c r="E117" s="18"/>
      <c r="F117" s="23">
        <f t="shared" si="13"/>
        <v>928.78400440791017</v>
      </c>
      <c r="G117" s="18"/>
      <c r="H117" s="23">
        <f t="shared" si="14"/>
        <v>723.17599559208986</v>
      </c>
      <c r="I117" s="18"/>
      <c r="J117" s="23">
        <f t="shared" si="15"/>
        <v>287495.28929778578</v>
      </c>
      <c r="K117" s="18"/>
    </row>
    <row r="118" spans="1:11" x14ac:dyDescent="0.3">
      <c r="A118" s="9">
        <f t="shared" si="16"/>
        <v>9</v>
      </c>
      <c r="B118" s="18">
        <v>8</v>
      </c>
      <c r="C118" s="18"/>
      <c r="D118" s="18">
        <f t="shared" si="12"/>
        <v>1651.96</v>
      </c>
      <c r="E118" s="18"/>
      <c r="F118" s="23">
        <f t="shared" si="13"/>
        <v>926.45356976211474</v>
      </c>
      <c r="G118" s="18"/>
      <c r="H118" s="23">
        <f t="shared" si="14"/>
        <v>725.5064302378853</v>
      </c>
      <c r="I118" s="18"/>
      <c r="J118" s="23">
        <f t="shared" si="15"/>
        <v>286769.78286754788</v>
      </c>
      <c r="K118" s="18"/>
    </row>
    <row r="119" spans="1:11" x14ac:dyDescent="0.3">
      <c r="A119" s="9">
        <f t="shared" si="16"/>
        <v>9</v>
      </c>
      <c r="B119" s="18">
        <v>9</v>
      </c>
      <c r="C119" s="18"/>
      <c r="D119" s="18">
        <f t="shared" si="12"/>
        <v>1651.96</v>
      </c>
      <c r="E119" s="18"/>
      <c r="F119" s="23">
        <f t="shared" si="13"/>
        <v>924.11562529067305</v>
      </c>
      <c r="G119" s="18"/>
      <c r="H119" s="23">
        <f t="shared" si="14"/>
        <v>727.84437470932698</v>
      </c>
      <c r="I119" s="18"/>
      <c r="J119" s="23">
        <f t="shared" si="15"/>
        <v>286041.93849283853</v>
      </c>
      <c r="K119" s="18"/>
    </row>
    <row r="120" spans="1:11" x14ac:dyDescent="0.3">
      <c r="A120" s="9">
        <f t="shared" si="16"/>
        <v>9</v>
      </c>
      <c r="B120" s="18">
        <v>10</v>
      </c>
      <c r="C120" s="18"/>
      <c r="D120" s="18">
        <f t="shared" si="12"/>
        <v>1651.96</v>
      </c>
      <c r="E120" s="18"/>
      <c r="F120" s="23">
        <f t="shared" si="13"/>
        <v>921.77014679317222</v>
      </c>
      <c r="G120" s="18"/>
      <c r="H120" s="23">
        <f t="shared" si="14"/>
        <v>730.18985320682782</v>
      </c>
      <c r="I120" s="18"/>
      <c r="J120" s="23">
        <f t="shared" si="15"/>
        <v>285311.74863963173</v>
      </c>
      <c r="K120" s="18"/>
    </row>
    <row r="121" spans="1:11" x14ac:dyDescent="0.3">
      <c r="A121" s="9">
        <f t="shared" si="16"/>
        <v>9</v>
      </c>
      <c r="B121" s="18">
        <v>11</v>
      </c>
      <c r="C121" s="18"/>
      <c r="D121" s="18">
        <f t="shared" si="12"/>
        <v>1651.96</v>
      </c>
      <c r="E121" s="18"/>
      <c r="F121" s="23">
        <f t="shared" si="13"/>
        <v>919.41710999121324</v>
      </c>
      <c r="G121" s="18"/>
      <c r="H121" s="23">
        <f t="shared" si="14"/>
        <v>732.5428900087868</v>
      </c>
      <c r="I121" s="18"/>
      <c r="J121" s="23">
        <f t="shared" si="15"/>
        <v>284579.20574962295</v>
      </c>
      <c r="K121" s="18"/>
    </row>
    <row r="122" spans="1:11" x14ac:dyDescent="0.3">
      <c r="A122" s="9">
        <f t="shared" si="16"/>
        <v>9</v>
      </c>
      <c r="B122" s="18">
        <v>12</v>
      </c>
      <c r="C122" s="18"/>
      <c r="D122" s="18">
        <f t="shared" si="12"/>
        <v>1651.96</v>
      </c>
      <c r="E122" s="18"/>
      <c r="F122" s="23">
        <f t="shared" si="13"/>
        <v>917.05649052816</v>
      </c>
      <c r="G122" s="18"/>
      <c r="H122" s="23">
        <f t="shared" si="14"/>
        <v>734.90350947184004</v>
      </c>
      <c r="I122" s="18"/>
      <c r="J122" s="23">
        <f t="shared" si="15"/>
        <v>283844.3022401511</v>
      </c>
      <c r="K122" s="18"/>
    </row>
    <row r="123" spans="1:11" x14ac:dyDescent="0.3">
      <c r="A123" s="9">
        <f t="shared" si="16"/>
        <v>10</v>
      </c>
      <c r="B123" s="27">
        <v>1</v>
      </c>
      <c r="C123" s="29"/>
      <c r="D123" s="18">
        <f t="shared" si="12"/>
        <v>1651.96</v>
      </c>
      <c r="E123" s="18"/>
      <c r="F123" s="23">
        <f t="shared" si="13"/>
        <v>914.68826396888699</v>
      </c>
      <c r="G123" s="18"/>
      <c r="H123" s="23">
        <f t="shared" si="14"/>
        <v>737.27173603111305</v>
      </c>
      <c r="I123" s="18"/>
      <c r="J123" s="23">
        <f t="shared" si="15"/>
        <v>283107.03050411999</v>
      </c>
      <c r="K123" s="18"/>
    </row>
    <row r="124" spans="1:11" x14ac:dyDescent="0.3">
      <c r="A124" s="9">
        <f t="shared" si="16"/>
        <v>10</v>
      </c>
      <c r="B124" s="27">
        <v>2</v>
      </c>
      <c r="C124" s="29"/>
      <c r="D124" s="18">
        <f t="shared" si="12"/>
        <v>1651.96</v>
      </c>
      <c r="E124" s="18"/>
      <c r="F124" s="23">
        <f t="shared" si="13"/>
        <v>912.31240579952669</v>
      </c>
      <c r="G124" s="18"/>
      <c r="H124" s="23">
        <f t="shared" si="14"/>
        <v>739.64759420047335</v>
      </c>
      <c r="I124" s="18"/>
      <c r="J124" s="23">
        <f t="shared" si="15"/>
        <v>282367.38290991954</v>
      </c>
      <c r="K124" s="18"/>
    </row>
    <row r="125" spans="1:11" x14ac:dyDescent="0.3">
      <c r="A125" s="9">
        <f t="shared" si="16"/>
        <v>10</v>
      </c>
      <c r="B125" s="18">
        <v>3</v>
      </c>
      <c r="C125" s="18"/>
      <c r="D125" s="18">
        <f t="shared" si="12"/>
        <v>1651.96</v>
      </c>
      <c r="E125" s="18"/>
      <c r="F125" s="23">
        <f t="shared" si="13"/>
        <v>909.92889142721572</v>
      </c>
      <c r="G125" s="18"/>
      <c r="H125" s="23">
        <f t="shared" si="14"/>
        <v>742.03110857278432</v>
      </c>
      <c r="I125" s="18"/>
      <c r="J125" s="23">
        <f>J124-H125</f>
        <v>281625.35180134675</v>
      </c>
      <c r="K125" s="18"/>
    </row>
    <row r="126" spans="1:11" x14ac:dyDescent="0.3">
      <c r="A126" s="9">
        <f t="shared" si="16"/>
        <v>10</v>
      </c>
      <c r="B126" s="18">
        <v>4</v>
      </c>
      <c r="C126" s="18"/>
      <c r="D126" s="18">
        <f t="shared" si="12"/>
        <v>1651.96</v>
      </c>
      <c r="E126" s="18"/>
      <c r="F126" s="23">
        <f t="shared" si="13"/>
        <v>907.53769617983994</v>
      </c>
      <c r="G126" s="18"/>
      <c r="H126" s="23">
        <f t="shared" si="14"/>
        <v>744.4223038201601</v>
      </c>
      <c r="I126" s="18"/>
      <c r="J126" s="23">
        <f t="shared" si="15"/>
        <v>280880.92949752661</v>
      </c>
      <c r="K126" s="18"/>
    </row>
    <row r="127" spans="1:11" x14ac:dyDescent="0.3">
      <c r="A127" s="9">
        <f t="shared" si="16"/>
        <v>10</v>
      </c>
      <c r="B127" s="18">
        <v>5</v>
      </c>
      <c r="C127" s="18"/>
      <c r="D127" s="18">
        <f t="shared" si="12"/>
        <v>1651.96</v>
      </c>
      <c r="E127" s="18"/>
      <c r="F127" s="23">
        <f t="shared" si="13"/>
        <v>905.13879530577958</v>
      </c>
      <c r="G127" s="18"/>
      <c r="H127" s="23">
        <f t="shared" si="14"/>
        <v>746.82120469422046</v>
      </c>
      <c r="I127" s="18"/>
      <c r="J127" s="23">
        <f t="shared" si="15"/>
        <v>280134.10829283239</v>
      </c>
      <c r="K127" s="18"/>
    </row>
    <row r="128" spans="1:11" x14ac:dyDescent="0.3">
      <c r="A128" s="9">
        <f t="shared" si="16"/>
        <v>10</v>
      </c>
      <c r="B128" s="18">
        <v>6</v>
      </c>
      <c r="C128" s="18"/>
      <c r="D128" s="18">
        <f t="shared" si="12"/>
        <v>1651.96</v>
      </c>
      <c r="E128" s="18"/>
      <c r="F128" s="23">
        <f t="shared" si="13"/>
        <v>902.7321639736524</v>
      </c>
      <c r="G128" s="18"/>
      <c r="H128" s="23">
        <f t="shared" si="14"/>
        <v>749.22783602634763</v>
      </c>
      <c r="I128" s="18"/>
      <c r="J128" s="23">
        <f t="shared" si="15"/>
        <v>279384.88045680604</v>
      </c>
      <c r="K128" s="18"/>
    </row>
    <row r="129" spans="1:11" x14ac:dyDescent="0.3">
      <c r="A129" s="9">
        <f t="shared" si="16"/>
        <v>10</v>
      </c>
      <c r="B129" s="18">
        <v>7</v>
      </c>
      <c r="C129" s="18"/>
      <c r="D129" s="18">
        <f t="shared" si="12"/>
        <v>1651.96</v>
      </c>
      <c r="E129" s="18"/>
      <c r="F129" s="23">
        <f t="shared" si="13"/>
        <v>900.31777727205747</v>
      </c>
      <c r="G129" s="18"/>
      <c r="H129" s="23">
        <f t="shared" si="14"/>
        <v>751.64222272794257</v>
      </c>
      <c r="I129" s="18"/>
      <c r="J129" s="23">
        <f t="shared" si="15"/>
        <v>278633.2382340781</v>
      </c>
      <c r="K129" s="18"/>
    </row>
    <row r="130" spans="1:11" x14ac:dyDescent="0.3">
      <c r="A130" s="9">
        <f t="shared" si="16"/>
        <v>10</v>
      </c>
      <c r="B130" s="18">
        <v>8</v>
      </c>
      <c r="C130" s="18"/>
      <c r="D130" s="18">
        <f t="shared" si="12"/>
        <v>1651.96</v>
      </c>
      <c r="E130" s="18"/>
      <c r="F130" s="23">
        <f t="shared" si="13"/>
        <v>897.89561020931671</v>
      </c>
      <c r="G130" s="18"/>
      <c r="H130" s="23">
        <f t="shared" si="14"/>
        <v>754.06438979068332</v>
      </c>
      <c r="I130" s="18"/>
      <c r="J130" s="23">
        <f t="shared" si="15"/>
        <v>277879.1738442874</v>
      </c>
      <c r="K130" s="18"/>
    </row>
    <row r="131" spans="1:11" x14ac:dyDescent="0.3">
      <c r="A131" s="9">
        <f t="shared" si="16"/>
        <v>10</v>
      </c>
      <c r="B131" s="18">
        <v>9</v>
      </c>
      <c r="C131" s="18"/>
      <c r="D131" s="18">
        <f t="shared" si="12"/>
        <v>1651.96</v>
      </c>
      <c r="E131" s="18"/>
      <c r="F131" s="23">
        <f t="shared" si="13"/>
        <v>895.46563771321621</v>
      </c>
      <c r="G131" s="18"/>
      <c r="H131" s="23">
        <f t="shared" si="14"/>
        <v>756.49436228678383</v>
      </c>
      <c r="I131" s="18"/>
      <c r="J131" s="23">
        <f t="shared" si="15"/>
        <v>277122.67948200065</v>
      </c>
      <c r="K131" s="18"/>
    </row>
    <row r="132" spans="1:11" x14ac:dyDescent="0.3">
      <c r="A132" s="9">
        <f t="shared" si="16"/>
        <v>10</v>
      </c>
      <c r="B132" s="18">
        <v>10</v>
      </c>
      <c r="C132" s="18"/>
      <c r="D132" s="18">
        <f t="shared" si="12"/>
        <v>1651.96</v>
      </c>
      <c r="E132" s="18"/>
      <c r="F132" s="23">
        <f t="shared" si="13"/>
        <v>893.02783463074707</v>
      </c>
      <c r="G132" s="18"/>
      <c r="H132" s="23">
        <f t="shared" si="14"/>
        <v>758.93216536925297</v>
      </c>
      <c r="I132" s="18"/>
      <c r="J132" s="23">
        <f t="shared" si="15"/>
        <v>276363.74731663137</v>
      </c>
      <c r="K132" s="18"/>
    </row>
    <row r="133" spans="1:11" x14ac:dyDescent="0.3">
      <c r="A133" s="9">
        <f t="shared" si="16"/>
        <v>10</v>
      </c>
      <c r="B133" s="18">
        <v>11</v>
      </c>
      <c r="C133" s="18"/>
      <c r="D133" s="18">
        <f t="shared" si="12"/>
        <v>1651.96</v>
      </c>
      <c r="E133" s="18"/>
      <c r="F133" s="23">
        <f t="shared" si="13"/>
        <v>890.58217572784463</v>
      </c>
      <c r="G133" s="18"/>
      <c r="H133" s="23">
        <f t="shared" si="14"/>
        <v>761.37782427215541</v>
      </c>
      <c r="I133" s="18"/>
      <c r="J133" s="23">
        <f t="shared" si="15"/>
        <v>275602.36949235923</v>
      </c>
      <c r="K133" s="18"/>
    </row>
    <row r="134" spans="1:11" x14ac:dyDescent="0.3">
      <c r="A134" s="9">
        <f t="shared" si="16"/>
        <v>10</v>
      </c>
      <c r="B134" s="18">
        <v>12</v>
      </c>
      <c r="C134" s="18"/>
      <c r="D134" s="18">
        <f t="shared" si="12"/>
        <v>1651.96</v>
      </c>
      <c r="E134" s="18"/>
      <c r="F134" s="23">
        <f t="shared" si="13"/>
        <v>888.12863568912769</v>
      </c>
      <c r="G134" s="18"/>
      <c r="H134" s="23">
        <f t="shared" si="14"/>
        <v>763.83136431087235</v>
      </c>
      <c r="I134" s="18"/>
      <c r="J134" s="23">
        <f t="shared" si="15"/>
        <v>274838.53812804836</v>
      </c>
      <c r="K134" s="18"/>
    </row>
    <row r="135" spans="1:11" x14ac:dyDescent="0.3">
      <c r="A135" s="9">
        <f t="shared" si="16"/>
        <v>11</v>
      </c>
      <c r="B135" s="27">
        <v>1</v>
      </c>
      <c r="C135" s="29"/>
      <c r="D135" s="18">
        <f t="shared" si="12"/>
        <v>1651.96</v>
      </c>
      <c r="E135" s="18"/>
      <c r="F135" s="23">
        <f t="shared" si="13"/>
        <v>885.66718911763587</v>
      </c>
      <c r="G135" s="18"/>
      <c r="H135" s="23">
        <f t="shared" si="14"/>
        <v>766.29281088236417</v>
      </c>
      <c r="I135" s="18"/>
      <c r="J135" s="23">
        <f t="shared" si="15"/>
        <v>274072.24531716597</v>
      </c>
      <c r="K135" s="18"/>
    </row>
    <row r="136" spans="1:11" x14ac:dyDescent="0.3">
      <c r="A136" s="9">
        <f t="shared" si="16"/>
        <v>11</v>
      </c>
      <c r="B136" s="27">
        <v>2</v>
      </c>
      <c r="C136" s="29"/>
      <c r="D136" s="18">
        <f t="shared" si="12"/>
        <v>1651.96</v>
      </c>
      <c r="E136" s="18"/>
      <c r="F136" s="23">
        <f t="shared" si="13"/>
        <v>883.19781053456734</v>
      </c>
      <c r="G136" s="18"/>
      <c r="H136" s="23">
        <f t="shared" si="14"/>
        <v>768.7621894654327</v>
      </c>
      <c r="I136" s="18"/>
      <c r="J136" s="23">
        <f t="shared" si="15"/>
        <v>273303.48312770051</v>
      </c>
      <c r="K136" s="18"/>
    </row>
    <row r="137" spans="1:11" x14ac:dyDescent="0.3">
      <c r="A137" s="9">
        <f t="shared" si="16"/>
        <v>11</v>
      </c>
      <c r="B137" s="18">
        <v>3</v>
      </c>
      <c r="C137" s="18"/>
      <c r="D137" s="18">
        <f t="shared" si="12"/>
        <v>1651.96</v>
      </c>
      <c r="E137" s="18"/>
      <c r="F137" s="23">
        <f t="shared" si="13"/>
        <v>880.72047437901495</v>
      </c>
      <c r="G137" s="18"/>
      <c r="H137" s="23">
        <f t="shared" si="14"/>
        <v>771.23952562098509</v>
      </c>
      <c r="I137" s="18"/>
      <c r="J137" s="23">
        <f t="shared" si="15"/>
        <v>272532.24360207951</v>
      </c>
      <c r="K137" s="18"/>
    </row>
    <row r="138" spans="1:11" x14ac:dyDescent="0.3">
      <c r="A138" s="9">
        <f t="shared" si="16"/>
        <v>11</v>
      </c>
      <c r="B138" s="18">
        <v>4</v>
      </c>
      <c r="C138" s="18"/>
      <c r="D138" s="18">
        <f t="shared" si="12"/>
        <v>1651.96</v>
      </c>
      <c r="E138" s="18"/>
      <c r="F138" s="23">
        <f t="shared" si="13"/>
        <v>878.23515500770122</v>
      </c>
      <c r="G138" s="18"/>
      <c r="H138" s="23">
        <f t="shared" si="14"/>
        <v>773.72484499229881</v>
      </c>
      <c r="I138" s="18"/>
      <c r="J138" s="23">
        <f t="shared" si="15"/>
        <v>271758.51875708724</v>
      </c>
      <c r="K138" s="18"/>
    </row>
    <row r="139" spans="1:11" x14ac:dyDescent="0.3">
      <c r="A139" s="9">
        <f t="shared" si="16"/>
        <v>11</v>
      </c>
      <c r="B139" s="18">
        <v>5</v>
      </c>
      <c r="C139" s="18"/>
      <c r="D139" s="18">
        <f t="shared" si="12"/>
        <v>1651.96</v>
      </c>
      <c r="E139" s="18"/>
      <c r="F139" s="23">
        <f t="shared" si="13"/>
        <v>875.74182669471361</v>
      </c>
      <c r="G139" s="18"/>
      <c r="H139" s="23">
        <f t="shared" si="14"/>
        <v>776.21817330528643</v>
      </c>
      <c r="I139" s="18"/>
      <c r="J139" s="23">
        <f t="shared" si="15"/>
        <v>270982.30058378197</v>
      </c>
      <c r="K139" s="18"/>
    </row>
    <row r="140" spans="1:11" x14ac:dyDescent="0.3">
      <c r="A140" s="9">
        <f t="shared" si="16"/>
        <v>11</v>
      </c>
      <c r="B140" s="18">
        <v>6</v>
      </c>
      <c r="C140" s="18"/>
      <c r="D140" s="18">
        <f t="shared" si="12"/>
        <v>1651.96</v>
      </c>
      <c r="E140" s="18"/>
      <c r="F140" s="23">
        <f t="shared" si="13"/>
        <v>873.24046363123739</v>
      </c>
      <c r="G140" s="18"/>
      <c r="H140" s="23">
        <f t="shared" si="14"/>
        <v>778.71953636876265</v>
      </c>
      <c r="I140" s="18"/>
      <c r="J140" s="23">
        <f t="shared" si="15"/>
        <v>270203.58104741323</v>
      </c>
      <c r="K140" s="18"/>
    </row>
    <row r="141" spans="1:11" x14ac:dyDescent="0.3">
      <c r="A141" s="9">
        <f t="shared" si="16"/>
        <v>11</v>
      </c>
      <c r="B141" s="18">
        <v>7</v>
      </c>
      <c r="C141" s="18"/>
      <c r="D141" s="18">
        <f t="shared" si="12"/>
        <v>1651.96</v>
      </c>
      <c r="E141" s="18"/>
      <c r="F141" s="23">
        <f t="shared" si="13"/>
        <v>870.73103992528911</v>
      </c>
      <c r="G141" s="18"/>
      <c r="H141" s="23">
        <f t="shared" si="14"/>
        <v>781.22896007471093</v>
      </c>
      <c r="I141" s="18"/>
      <c r="J141" s="23">
        <f t="shared" si="15"/>
        <v>269422.35208733851</v>
      </c>
      <c r="K141" s="18"/>
    </row>
    <row r="142" spans="1:11" x14ac:dyDescent="0.3">
      <c r="A142" s="9">
        <f t="shared" si="16"/>
        <v>11</v>
      </c>
      <c r="B142" s="18">
        <v>8</v>
      </c>
      <c r="C142" s="18"/>
      <c r="D142" s="18">
        <f t="shared" si="12"/>
        <v>1651.96</v>
      </c>
      <c r="E142" s="18"/>
      <c r="F142" s="23">
        <f t="shared" si="13"/>
        <v>868.21352960144839</v>
      </c>
      <c r="G142" s="18"/>
      <c r="H142" s="23">
        <f t="shared" si="14"/>
        <v>783.74647039855165</v>
      </c>
      <c r="I142" s="18"/>
      <c r="J142" s="23">
        <f t="shared" si="15"/>
        <v>268638.60561693995</v>
      </c>
      <c r="K142" s="18"/>
    </row>
    <row r="143" spans="1:11" x14ac:dyDescent="0.3">
      <c r="A143" s="9">
        <f t="shared" si="16"/>
        <v>11</v>
      </c>
      <c r="B143" s="18">
        <v>9</v>
      </c>
      <c r="C143" s="18"/>
      <c r="D143" s="18">
        <f t="shared" si="12"/>
        <v>1651.96</v>
      </c>
      <c r="E143" s="18"/>
      <c r="F143" s="23">
        <f t="shared" si="13"/>
        <v>865.68790660058903</v>
      </c>
      <c r="G143" s="18"/>
      <c r="H143" s="23">
        <f t="shared" si="14"/>
        <v>786.27209339941101</v>
      </c>
      <c r="I143" s="18"/>
      <c r="J143" s="23">
        <f t="shared" si="15"/>
        <v>267852.33352354052</v>
      </c>
      <c r="K143" s="18"/>
    </row>
    <row r="144" spans="1:11" x14ac:dyDescent="0.3">
      <c r="A144" s="9">
        <f t="shared" si="16"/>
        <v>11</v>
      </c>
      <c r="B144" s="18">
        <v>10</v>
      </c>
      <c r="C144" s="18"/>
      <c r="D144" s="18">
        <f t="shared" ref="D144:D207" si="17">$O$7</f>
        <v>1651.96</v>
      </c>
      <c r="E144" s="18"/>
      <c r="F144" s="23">
        <f t="shared" ref="F144:F207" si="18">J143*$O$8</f>
        <v>863.1541447796094</v>
      </c>
      <c r="G144" s="18"/>
      <c r="H144" s="23">
        <f t="shared" ref="H144:H207" si="19">D144-F144</f>
        <v>788.80585522039064</v>
      </c>
      <c r="I144" s="18"/>
      <c r="J144" s="23">
        <f t="shared" ref="J144:J207" si="20">J143-H144</f>
        <v>267063.52766832011</v>
      </c>
      <c r="K144" s="18"/>
    </row>
    <row r="145" spans="1:11" x14ac:dyDescent="0.3">
      <c r="A145" s="9">
        <f t="shared" si="16"/>
        <v>11</v>
      </c>
      <c r="B145" s="18">
        <v>11</v>
      </c>
      <c r="C145" s="18"/>
      <c r="D145" s="18">
        <f t="shared" si="17"/>
        <v>1651.96</v>
      </c>
      <c r="E145" s="18"/>
      <c r="F145" s="23">
        <f t="shared" si="18"/>
        <v>860.61221791116157</v>
      </c>
      <c r="G145" s="18"/>
      <c r="H145" s="23">
        <f t="shared" si="19"/>
        <v>791.34778208883847</v>
      </c>
      <c r="I145" s="18"/>
      <c r="J145" s="23">
        <f t="shared" si="20"/>
        <v>266272.17988623126</v>
      </c>
      <c r="K145" s="18"/>
    </row>
    <row r="146" spans="1:11" x14ac:dyDescent="0.3">
      <c r="A146" s="9">
        <f t="shared" si="16"/>
        <v>11</v>
      </c>
      <c r="B146" s="18">
        <v>12</v>
      </c>
      <c r="C146" s="18"/>
      <c r="D146" s="18">
        <f t="shared" si="17"/>
        <v>1651.96</v>
      </c>
      <c r="E146" s="18"/>
      <c r="F146" s="23">
        <f t="shared" si="18"/>
        <v>858.06209968338021</v>
      </c>
      <c r="G146" s="18"/>
      <c r="H146" s="23">
        <f t="shared" si="19"/>
        <v>793.89790031661983</v>
      </c>
      <c r="I146" s="18"/>
      <c r="J146" s="23">
        <f t="shared" si="20"/>
        <v>265478.28198591463</v>
      </c>
      <c r="K146" s="18"/>
    </row>
    <row r="147" spans="1:11" x14ac:dyDescent="0.3">
      <c r="A147" s="9">
        <f t="shared" si="16"/>
        <v>12</v>
      </c>
      <c r="B147" s="27">
        <v>1</v>
      </c>
      <c r="C147" s="29"/>
      <c r="D147" s="18">
        <f t="shared" si="17"/>
        <v>1651.96</v>
      </c>
      <c r="E147" s="18"/>
      <c r="F147" s="23">
        <f t="shared" si="18"/>
        <v>855.50376369960986</v>
      </c>
      <c r="G147" s="18"/>
      <c r="H147" s="23">
        <f t="shared" si="19"/>
        <v>796.45623630039017</v>
      </c>
      <c r="I147" s="18"/>
      <c r="J147" s="23">
        <f t="shared" si="20"/>
        <v>264681.82574961422</v>
      </c>
      <c r="K147" s="18"/>
    </row>
    <row r="148" spans="1:11" x14ac:dyDescent="0.3">
      <c r="A148" s="9">
        <f t="shared" si="16"/>
        <v>12</v>
      </c>
      <c r="B148" s="27">
        <v>2</v>
      </c>
      <c r="C148" s="29"/>
      <c r="D148" s="18">
        <f t="shared" si="17"/>
        <v>1651.96</v>
      </c>
      <c r="E148" s="18"/>
      <c r="F148" s="23">
        <f t="shared" si="18"/>
        <v>852.93718347813183</v>
      </c>
      <c r="G148" s="18"/>
      <c r="H148" s="23">
        <f t="shared" si="19"/>
        <v>799.02281652186821</v>
      </c>
      <c r="I148" s="18"/>
      <c r="J148" s="23">
        <f t="shared" si="20"/>
        <v>263882.80293309235</v>
      </c>
      <c r="K148" s="18"/>
    </row>
    <row r="149" spans="1:11" x14ac:dyDescent="0.3">
      <c r="A149" s="9">
        <f t="shared" si="16"/>
        <v>12</v>
      </c>
      <c r="B149" s="18">
        <v>3</v>
      </c>
      <c r="C149" s="18"/>
      <c r="D149" s="18">
        <f t="shared" si="17"/>
        <v>1651.96</v>
      </c>
      <c r="E149" s="18"/>
      <c r="F149" s="23">
        <f t="shared" si="18"/>
        <v>850.3623324518901</v>
      </c>
      <c r="G149" s="18"/>
      <c r="H149" s="23">
        <f t="shared" si="19"/>
        <v>801.59766754810994</v>
      </c>
      <c r="I149" s="18"/>
      <c r="J149" s="23">
        <f t="shared" si="20"/>
        <v>263081.20526554424</v>
      </c>
      <c r="K149" s="18"/>
    </row>
    <row r="150" spans="1:11" x14ac:dyDescent="0.3">
      <c r="A150" s="9">
        <f t="shared" si="16"/>
        <v>12</v>
      </c>
      <c r="B150" s="18">
        <v>4</v>
      </c>
      <c r="C150" s="18"/>
      <c r="D150" s="18">
        <f t="shared" si="17"/>
        <v>1651.96</v>
      </c>
      <c r="E150" s="18"/>
      <c r="F150" s="23">
        <f t="shared" si="18"/>
        <v>847.77918396821633</v>
      </c>
      <c r="G150" s="18"/>
      <c r="H150" s="23">
        <f t="shared" si="19"/>
        <v>804.18081603178371</v>
      </c>
      <c r="I150" s="18"/>
      <c r="J150" s="23">
        <f t="shared" si="20"/>
        <v>262277.02444951248</v>
      </c>
      <c r="K150" s="18"/>
    </row>
    <row r="151" spans="1:11" x14ac:dyDescent="0.3">
      <c r="A151" s="9">
        <f t="shared" si="16"/>
        <v>12</v>
      </c>
      <c r="B151" s="18">
        <v>5</v>
      </c>
      <c r="C151" s="18"/>
      <c r="D151" s="18">
        <f t="shared" si="17"/>
        <v>1651.96</v>
      </c>
      <c r="E151" s="18"/>
      <c r="F151" s="23">
        <f t="shared" si="18"/>
        <v>845.18771128855394</v>
      </c>
      <c r="G151" s="18"/>
      <c r="H151" s="23">
        <f t="shared" si="19"/>
        <v>806.77228871144609</v>
      </c>
      <c r="I151" s="18"/>
      <c r="J151" s="23">
        <f t="shared" si="20"/>
        <v>261470.25216080103</v>
      </c>
      <c r="K151" s="18"/>
    </row>
    <row r="152" spans="1:11" x14ac:dyDescent="0.3">
      <c r="A152" s="9">
        <f t="shared" si="16"/>
        <v>12</v>
      </c>
      <c r="B152" s="18">
        <v>6</v>
      </c>
      <c r="C152" s="18"/>
      <c r="D152" s="18">
        <f t="shared" si="17"/>
        <v>1651.96</v>
      </c>
      <c r="E152" s="18"/>
      <c r="F152" s="23">
        <f t="shared" si="18"/>
        <v>842.58788758818139</v>
      </c>
      <c r="G152" s="18"/>
      <c r="H152" s="23">
        <f t="shared" si="19"/>
        <v>809.37211241181865</v>
      </c>
      <c r="I152" s="18"/>
      <c r="J152" s="23">
        <f t="shared" si="20"/>
        <v>260660.8800483892</v>
      </c>
      <c r="K152" s="18"/>
    </row>
    <row r="153" spans="1:11" x14ac:dyDescent="0.3">
      <c r="A153" s="9">
        <f t="shared" si="16"/>
        <v>12</v>
      </c>
      <c r="B153" s="18">
        <v>7</v>
      </c>
      <c r="C153" s="18"/>
      <c r="D153" s="18">
        <f t="shared" si="17"/>
        <v>1651.96</v>
      </c>
      <c r="E153" s="18"/>
      <c r="F153" s="23">
        <f t="shared" si="18"/>
        <v>839.9796859559342</v>
      </c>
      <c r="G153" s="18"/>
      <c r="H153" s="23">
        <f t="shared" si="19"/>
        <v>811.98031404406584</v>
      </c>
      <c r="I153" s="18"/>
      <c r="J153" s="23">
        <f t="shared" si="20"/>
        <v>259848.89973434512</v>
      </c>
      <c r="K153" s="18"/>
    </row>
    <row r="154" spans="1:11" x14ac:dyDescent="0.3">
      <c r="A154" s="9">
        <f t="shared" si="16"/>
        <v>12</v>
      </c>
      <c r="B154" s="18">
        <v>8</v>
      </c>
      <c r="C154" s="18"/>
      <c r="D154" s="18">
        <f t="shared" si="17"/>
        <v>1651.96</v>
      </c>
      <c r="E154" s="18"/>
      <c r="F154" s="23">
        <f t="shared" si="18"/>
        <v>837.36307939392714</v>
      </c>
      <c r="G154" s="18"/>
      <c r="H154" s="23">
        <f t="shared" si="19"/>
        <v>814.5969206060729</v>
      </c>
      <c r="I154" s="18"/>
      <c r="J154" s="23">
        <f t="shared" si="20"/>
        <v>259034.30281373905</v>
      </c>
      <c r="K154" s="18"/>
    </row>
    <row r="155" spans="1:11" x14ac:dyDescent="0.3">
      <c r="A155" s="9">
        <f t="shared" si="16"/>
        <v>12</v>
      </c>
      <c r="B155" s="18">
        <v>9</v>
      </c>
      <c r="C155" s="18"/>
      <c r="D155" s="18">
        <f t="shared" si="17"/>
        <v>1651.96</v>
      </c>
      <c r="E155" s="18"/>
      <c r="F155" s="23">
        <f t="shared" si="18"/>
        <v>834.73804081727417</v>
      </c>
      <c r="G155" s="18"/>
      <c r="H155" s="23">
        <f t="shared" si="19"/>
        <v>817.22195918272587</v>
      </c>
      <c r="I155" s="18"/>
      <c r="J155" s="23">
        <f t="shared" si="20"/>
        <v>258217.08085455632</v>
      </c>
      <c r="K155" s="18"/>
    </row>
    <row r="156" spans="1:11" x14ac:dyDescent="0.3">
      <c r="A156" s="9">
        <f t="shared" ref="A156:A219" si="21">INT((ROW()-3)/12)</f>
        <v>12</v>
      </c>
      <c r="B156" s="18">
        <v>10</v>
      </c>
      <c r="C156" s="18"/>
      <c r="D156" s="18">
        <f t="shared" si="17"/>
        <v>1651.96</v>
      </c>
      <c r="E156" s="18"/>
      <c r="F156" s="23">
        <f t="shared" si="18"/>
        <v>832.10454305380779</v>
      </c>
      <c r="G156" s="18"/>
      <c r="H156" s="23">
        <f t="shared" si="19"/>
        <v>819.85545694619225</v>
      </c>
      <c r="I156" s="18"/>
      <c r="J156" s="23">
        <f t="shared" si="20"/>
        <v>257397.22539761013</v>
      </c>
      <c r="K156" s="18"/>
    </row>
    <row r="157" spans="1:11" x14ac:dyDescent="0.3">
      <c r="A157" s="9">
        <f t="shared" si="21"/>
        <v>12</v>
      </c>
      <c r="B157" s="18">
        <v>11</v>
      </c>
      <c r="C157" s="18"/>
      <c r="D157" s="18">
        <f t="shared" si="17"/>
        <v>1651.96</v>
      </c>
      <c r="E157" s="18"/>
      <c r="F157" s="23">
        <f t="shared" si="18"/>
        <v>829.46255884379866</v>
      </c>
      <c r="G157" s="18"/>
      <c r="H157" s="23">
        <f t="shared" si="19"/>
        <v>822.49744115620138</v>
      </c>
      <c r="I157" s="18"/>
      <c r="J157" s="23">
        <f t="shared" si="20"/>
        <v>256574.72795645392</v>
      </c>
      <c r="K157" s="18"/>
    </row>
    <row r="158" spans="1:11" x14ac:dyDescent="0.3">
      <c r="A158" s="9">
        <f t="shared" si="21"/>
        <v>12</v>
      </c>
      <c r="B158" s="18">
        <v>12</v>
      </c>
      <c r="C158" s="18"/>
      <c r="D158" s="18">
        <f t="shared" si="17"/>
        <v>1651.96</v>
      </c>
      <c r="E158" s="18"/>
      <c r="F158" s="23">
        <f t="shared" si="18"/>
        <v>826.81206083967277</v>
      </c>
      <c r="G158" s="18"/>
      <c r="H158" s="23">
        <f t="shared" si="19"/>
        <v>825.14793916032727</v>
      </c>
      <c r="I158" s="18"/>
      <c r="J158" s="23">
        <f t="shared" si="20"/>
        <v>255749.5800172936</v>
      </c>
      <c r="K158" s="18"/>
    </row>
    <row r="159" spans="1:11" x14ac:dyDescent="0.3">
      <c r="A159" s="9">
        <f t="shared" si="21"/>
        <v>13</v>
      </c>
      <c r="B159" s="27">
        <v>1</v>
      </c>
      <c r="C159" s="29"/>
      <c r="D159" s="18">
        <f t="shared" si="17"/>
        <v>1651.96</v>
      </c>
      <c r="E159" s="18"/>
      <c r="F159" s="23">
        <f t="shared" si="18"/>
        <v>824.15302160572867</v>
      </c>
      <c r="G159" s="18"/>
      <c r="H159" s="23">
        <f t="shared" si="19"/>
        <v>827.80697839427137</v>
      </c>
      <c r="I159" s="18"/>
      <c r="J159" s="23">
        <f t="shared" si="20"/>
        <v>254921.77303889932</v>
      </c>
      <c r="K159" s="18"/>
    </row>
    <row r="160" spans="1:11" x14ac:dyDescent="0.3">
      <c r="A160" s="9">
        <f t="shared" si="21"/>
        <v>13</v>
      </c>
      <c r="B160" s="27">
        <v>2</v>
      </c>
      <c r="C160" s="29"/>
      <c r="D160" s="18">
        <f t="shared" si="17"/>
        <v>1651.96</v>
      </c>
      <c r="E160" s="18"/>
      <c r="F160" s="23">
        <f t="shared" si="18"/>
        <v>821.48541361785306</v>
      </c>
      <c r="G160" s="18"/>
      <c r="H160" s="23">
        <f t="shared" si="19"/>
        <v>830.47458638214698</v>
      </c>
      <c r="I160" s="18"/>
      <c r="J160" s="23">
        <f t="shared" si="20"/>
        <v>254091.29845251716</v>
      </c>
      <c r="K160" s="18"/>
    </row>
    <row r="161" spans="1:11" x14ac:dyDescent="0.3">
      <c r="A161" s="9">
        <f t="shared" si="21"/>
        <v>13</v>
      </c>
      <c r="B161" s="18">
        <v>3</v>
      </c>
      <c r="C161" s="18"/>
      <c r="D161" s="18">
        <f t="shared" si="17"/>
        <v>1651.96</v>
      </c>
      <c r="E161" s="18"/>
      <c r="F161" s="23">
        <f t="shared" si="18"/>
        <v>818.80920926323654</v>
      </c>
      <c r="G161" s="18"/>
      <c r="H161" s="23">
        <f t="shared" si="19"/>
        <v>833.1507907367635</v>
      </c>
      <c r="I161" s="18"/>
      <c r="J161" s="23">
        <f t="shared" si="20"/>
        <v>253258.14766178039</v>
      </c>
      <c r="K161" s="18"/>
    </row>
    <row r="162" spans="1:11" x14ac:dyDescent="0.3">
      <c r="A162" s="9">
        <f t="shared" si="21"/>
        <v>13</v>
      </c>
      <c r="B162" s="18">
        <v>4</v>
      </c>
      <c r="C162" s="18"/>
      <c r="D162" s="18">
        <f t="shared" si="17"/>
        <v>1651.96</v>
      </c>
      <c r="E162" s="18"/>
      <c r="F162" s="23">
        <f t="shared" si="18"/>
        <v>816.12438084008727</v>
      </c>
      <c r="G162" s="18"/>
      <c r="H162" s="23">
        <f t="shared" si="19"/>
        <v>835.83561915991277</v>
      </c>
      <c r="I162" s="18"/>
      <c r="J162" s="23">
        <f t="shared" si="20"/>
        <v>252422.31204262047</v>
      </c>
      <c r="K162" s="18"/>
    </row>
    <row r="163" spans="1:11" x14ac:dyDescent="0.3">
      <c r="A163" s="9">
        <f t="shared" si="21"/>
        <v>13</v>
      </c>
      <c r="B163" s="18">
        <v>5</v>
      </c>
      <c r="C163" s="18"/>
      <c r="D163" s="18">
        <f t="shared" si="17"/>
        <v>1651.96</v>
      </c>
      <c r="E163" s="18"/>
      <c r="F163" s="23">
        <f t="shared" si="18"/>
        <v>813.43090055734444</v>
      </c>
      <c r="G163" s="18"/>
      <c r="H163" s="23">
        <f t="shared" si="19"/>
        <v>838.52909944265559</v>
      </c>
      <c r="I163" s="18"/>
      <c r="J163" s="23">
        <f t="shared" si="20"/>
        <v>251583.78294317782</v>
      </c>
      <c r="K163" s="18"/>
    </row>
    <row r="164" spans="1:11" x14ac:dyDescent="0.3">
      <c r="A164" s="9">
        <f t="shared" si="21"/>
        <v>13</v>
      </c>
      <c r="B164" s="18">
        <v>6</v>
      </c>
      <c r="C164" s="18"/>
      <c r="D164" s="18">
        <f t="shared" si="17"/>
        <v>1651.96</v>
      </c>
      <c r="E164" s="18"/>
      <c r="F164" s="23">
        <f t="shared" si="18"/>
        <v>810.72874053439057</v>
      </c>
      <c r="G164" s="18"/>
      <c r="H164" s="23">
        <f t="shared" si="19"/>
        <v>841.23125946560947</v>
      </c>
      <c r="I164" s="18"/>
      <c r="J164" s="23">
        <f t="shared" si="20"/>
        <v>250742.55168371223</v>
      </c>
      <c r="K164" s="18"/>
    </row>
    <row r="165" spans="1:11" x14ac:dyDescent="0.3">
      <c r="A165" s="9">
        <f t="shared" si="21"/>
        <v>13</v>
      </c>
      <c r="B165" s="18">
        <v>7</v>
      </c>
      <c r="C165" s="18"/>
      <c r="D165" s="18">
        <f t="shared" si="17"/>
        <v>1651.96</v>
      </c>
      <c r="E165" s="18"/>
      <c r="F165" s="23">
        <f t="shared" si="18"/>
        <v>808.01787280076269</v>
      </c>
      <c r="G165" s="18"/>
      <c r="H165" s="23">
        <f t="shared" si="19"/>
        <v>843.94212719923735</v>
      </c>
      <c r="I165" s="18"/>
      <c r="J165" s="23">
        <f t="shared" si="20"/>
        <v>249898.60955651299</v>
      </c>
      <c r="K165" s="18"/>
    </row>
    <row r="166" spans="1:11" x14ac:dyDescent="0.3">
      <c r="A166" s="9">
        <f t="shared" si="21"/>
        <v>13</v>
      </c>
      <c r="B166" s="18">
        <v>8</v>
      </c>
      <c r="C166" s="18"/>
      <c r="D166" s="18">
        <f t="shared" si="17"/>
        <v>1651.96</v>
      </c>
      <c r="E166" s="18"/>
      <c r="F166" s="23">
        <f t="shared" si="18"/>
        <v>805.29826929586318</v>
      </c>
      <c r="G166" s="18"/>
      <c r="H166" s="23">
        <f t="shared" si="19"/>
        <v>846.66173070413686</v>
      </c>
      <c r="I166" s="18"/>
      <c r="J166" s="23">
        <f t="shared" si="20"/>
        <v>249051.94782580886</v>
      </c>
      <c r="K166" s="18"/>
    </row>
    <row r="167" spans="1:11" x14ac:dyDescent="0.3">
      <c r="A167" s="9">
        <f t="shared" si="21"/>
        <v>13</v>
      </c>
      <c r="B167" s="18">
        <v>9</v>
      </c>
      <c r="C167" s="18"/>
      <c r="D167" s="18">
        <f t="shared" si="17"/>
        <v>1651.96</v>
      </c>
      <c r="E167" s="18"/>
      <c r="F167" s="23">
        <f t="shared" si="18"/>
        <v>802.56990186866904</v>
      </c>
      <c r="G167" s="18"/>
      <c r="H167" s="23">
        <f t="shared" si="19"/>
        <v>849.390098131331</v>
      </c>
      <c r="I167" s="18"/>
      <c r="J167" s="23">
        <f t="shared" si="20"/>
        <v>248202.55772767754</v>
      </c>
      <c r="K167" s="18"/>
    </row>
    <row r="168" spans="1:11" x14ac:dyDescent="0.3">
      <c r="A168" s="9">
        <f t="shared" si="21"/>
        <v>13</v>
      </c>
      <c r="B168" s="18">
        <v>10</v>
      </c>
      <c r="C168" s="18"/>
      <c r="D168" s="18">
        <f t="shared" si="17"/>
        <v>1651.96</v>
      </c>
      <c r="E168" s="18"/>
      <c r="F168" s="23">
        <f t="shared" si="18"/>
        <v>799.83274227744096</v>
      </c>
      <c r="G168" s="18"/>
      <c r="H168" s="23">
        <f t="shared" si="19"/>
        <v>852.12725772255908</v>
      </c>
      <c r="I168" s="18"/>
      <c r="J168" s="23">
        <f t="shared" si="20"/>
        <v>247350.430469955</v>
      </c>
      <c r="K168" s="18"/>
    </row>
    <row r="169" spans="1:11" x14ac:dyDescent="0.3">
      <c r="A169" s="9">
        <f t="shared" si="21"/>
        <v>13</v>
      </c>
      <c r="B169" s="18">
        <v>11</v>
      </c>
      <c r="C169" s="18"/>
      <c r="D169" s="18">
        <f t="shared" si="17"/>
        <v>1651.96</v>
      </c>
      <c r="E169" s="18"/>
      <c r="F169" s="23">
        <f t="shared" si="18"/>
        <v>797.08676218943003</v>
      </c>
      <c r="G169" s="18"/>
      <c r="H169" s="23">
        <f t="shared" si="19"/>
        <v>854.87323781057</v>
      </c>
      <c r="I169" s="18"/>
      <c r="J169" s="23">
        <f t="shared" si="20"/>
        <v>246495.55723214443</v>
      </c>
      <c r="K169" s="18"/>
    </row>
    <row r="170" spans="1:11" x14ac:dyDescent="0.3">
      <c r="A170" s="9">
        <f t="shared" si="21"/>
        <v>13</v>
      </c>
      <c r="B170" s="18">
        <v>12</v>
      </c>
      <c r="C170" s="18"/>
      <c r="D170" s="18">
        <f t="shared" si="17"/>
        <v>1651.96</v>
      </c>
      <c r="E170" s="18"/>
      <c r="F170" s="23">
        <f t="shared" si="18"/>
        <v>794.33193318058545</v>
      </c>
      <c r="G170" s="18"/>
      <c r="H170" s="23">
        <f t="shared" si="19"/>
        <v>857.62806681941458</v>
      </c>
      <c r="I170" s="18"/>
      <c r="J170" s="23">
        <f t="shared" si="20"/>
        <v>245637.92916532501</v>
      </c>
      <c r="K170" s="18"/>
    </row>
    <row r="171" spans="1:11" x14ac:dyDescent="0.3">
      <c r="A171" s="9">
        <f t="shared" si="21"/>
        <v>14</v>
      </c>
      <c r="B171" s="27">
        <v>1</v>
      </c>
      <c r="C171" s="29"/>
      <c r="D171" s="18">
        <f t="shared" si="17"/>
        <v>1651.96</v>
      </c>
      <c r="E171" s="18"/>
      <c r="F171" s="23">
        <f t="shared" si="18"/>
        <v>791.56822673525983</v>
      </c>
      <c r="G171" s="18"/>
      <c r="H171" s="23">
        <f t="shared" si="19"/>
        <v>860.39177326474021</v>
      </c>
      <c r="I171" s="18"/>
      <c r="J171" s="23">
        <f t="shared" si="20"/>
        <v>244777.53739206027</v>
      </c>
      <c r="K171" s="18"/>
    </row>
    <row r="172" spans="1:11" x14ac:dyDescent="0.3">
      <c r="A172" s="9">
        <f t="shared" si="21"/>
        <v>14</v>
      </c>
      <c r="B172" s="27">
        <v>2</v>
      </c>
      <c r="C172" s="29"/>
      <c r="D172" s="18">
        <f t="shared" si="17"/>
        <v>1651.96</v>
      </c>
      <c r="E172" s="18"/>
      <c r="F172" s="23">
        <f t="shared" si="18"/>
        <v>788.79561424591429</v>
      </c>
      <c r="G172" s="18"/>
      <c r="H172" s="23">
        <f t="shared" si="19"/>
        <v>863.16438575408574</v>
      </c>
      <c r="I172" s="18"/>
      <c r="J172" s="23">
        <f t="shared" si="20"/>
        <v>243914.37300630618</v>
      </c>
      <c r="K172" s="18"/>
    </row>
    <row r="173" spans="1:11" x14ac:dyDescent="0.3">
      <c r="A173" s="9">
        <f t="shared" si="21"/>
        <v>14</v>
      </c>
      <c r="B173" s="18">
        <v>3</v>
      </c>
      <c r="C173" s="18"/>
      <c r="D173" s="18">
        <f t="shared" si="17"/>
        <v>1651.96</v>
      </c>
      <c r="E173" s="18"/>
      <c r="F173" s="23">
        <f t="shared" si="18"/>
        <v>786.01406701282167</v>
      </c>
      <c r="G173" s="18"/>
      <c r="H173" s="23">
        <f t="shared" si="19"/>
        <v>865.94593298717837</v>
      </c>
      <c r="I173" s="18"/>
      <c r="J173" s="23">
        <f t="shared" si="20"/>
        <v>243048.42707331901</v>
      </c>
      <c r="K173" s="18"/>
    </row>
    <row r="174" spans="1:11" x14ac:dyDescent="0.3">
      <c r="A174" s="9">
        <f t="shared" si="21"/>
        <v>14</v>
      </c>
      <c r="B174" s="18">
        <v>4</v>
      </c>
      <c r="C174" s="18"/>
      <c r="D174" s="18">
        <f t="shared" si="17"/>
        <v>1651.96</v>
      </c>
      <c r="E174" s="18"/>
      <c r="F174" s="23">
        <f t="shared" si="18"/>
        <v>783.22355624377053</v>
      </c>
      <c r="G174" s="18"/>
      <c r="H174" s="23">
        <f t="shared" si="19"/>
        <v>868.73644375622951</v>
      </c>
      <c r="I174" s="18"/>
      <c r="J174" s="23">
        <f t="shared" si="20"/>
        <v>242179.69062956277</v>
      </c>
      <c r="K174" s="18"/>
    </row>
    <row r="175" spans="1:11" x14ac:dyDescent="0.3">
      <c r="A175" s="9">
        <f t="shared" si="21"/>
        <v>14</v>
      </c>
      <c r="B175" s="18">
        <v>5</v>
      </c>
      <c r="C175" s="18"/>
      <c r="D175" s="18">
        <f t="shared" si="17"/>
        <v>1651.96</v>
      </c>
      <c r="E175" s="18"/>
      <c r="F175" s="23">
        <f t="shared" si="18"/>
        <v>780.4240530537661</v>
      </c>
      <c r="G175" s="18"/>
      <c r="H175" s="23">
        <f t="shared" si="19"/>
        <v>871.53594694623393</v>
      </c>
      <c r="I175" s="18"/>
      <c r="J175" s="23">
        <f t="shared" si="20"/>
        <v>241308.15468261653</v>
      </c>
      <c r="K175" s="18"/>
    </row>
    <row r="176" spans="1:11" x14ac:dyDescent="0.3">
      <c r="A176" s="9">
        <f t="shared" si="21"/>
        <v>14</v>
      </c>
      <c r="B176" s="18">
        <v>6</v>
      </c>
      <c r="C176" s="18"/>
      <c r="D176" s="18">
        <f t="shared" si="17"/>
        <v>1651.96</v>
      </c>
      <c r="E176" s="18"/>
      <c r="F176" s="23">
        <f t="shared" si="18"/>
        <v>777.61552846473182</v>
      </c>
      <c r="G176" s="18"/>
      <c r="H176" s="23">
        <f t="shared" si="19"/>
        <v>874.34447153526821</v>
      </c>
      <c r="I176" s="18"/>
      <c r="J176" s="23">
        <f t="shared" si="20"/>
        <v>240433.81021108126</v>
      </c>
      <c r="K176" s="18"/>
    </row>
    <row r="177" spans="1:11" x14ac:dyDescent="0.3">
      <c r="A177" s="9">
        <f t="shared" si="21"/>
        <v>14</v>
      </c>
      <c r="B177" s="18">
        <v>7</v>
      </c>
      <c r="C177" s="18"/>
      <c r="D177" s="18">
        <f t="shared" si="17"/>
        <v>1651.96</v>
      </c>
      <c r="E177" s="18"/>
      <c r="F177" s="23">
        <f t="shared" si="18"/>
        <v>774.79795340520934</v>
      </c>
      <c r="G177" s="18"/>
      <c r="H177" s="23">
        <f t="shared" si="19"/>
        <v>877.1620465947907</v>
      </c>
      <c r="I177" s="18"/>
      <c r="J177" s="23">
        <f t="shared" si="20"/>
        <v>239556.64816448648</v>
      </c>
      <c r="K177" s="18"/>
    </row>
    <row r="178" spans="1:11" x14ac:dyDescent="0.3">
      <c r="A178" s="9">
        <f t="shared" si="21"/>
        <v>14</v>
      </c>
      <c r="B178" s="18">
        <v>8</v>
      </c>
      <c r="C178" s="18"/>
      <c r="D178" s="18">
        <f t="shared" si="17"/>
        <v>1651.96</v>
      </c>
      <c r="E178" s="18"/>
      <c r="F178" s="23">
        <f t="shared" si="18"/>
        <v>771.97129871005768</v>
      </c>
      <c r="G178" s="18"/>
      <c r="H178" s="23">
        <f t="shared" si="19"/>
        <v>879.98870128994236</v>
      </c>
      <c r="I178" s="18"/>
      <c r="J178" s="23">
        <f t="shared" si="20"/>
        <v>238676.65946319653</v>
      </c>
      <c r="K178" s="18"/>
    </row>
    <row r="179" spans="1:11" x14ac:dyDescent="0.3">
      <c r="A179" s="9">
        <f t="shared" si="21"/>
        <v>14</v>
      </c>
      <c r="B179" s="18">
        <v>9</v>
      </c>
      <c r="C179" s="18"/>
      <c r="D179" s="18">
        <f t="shared" si="17"/>
        <v>1651.96</v>
      </c>
      <c r="E179" s="18"/>
      <c r="F179" s="23">
        <f t="shared" si="18"/>
        <v>769.13553512015085</v>
      </c>
      <c r="G179" s="18"/>
      <c r="H179" s="23">
        <f t="shared" si="19"/>
        <v>882.82446487984919</v>
      </c>
      <c r="I179" s="18"/>
      <c r="J179" s="23">
        <f t="shared" si="20"/>
        <v>237793.83499831668</v>
      </c>
      <c r="K179" s="18"/>
    </row>
    <row r="180" spans="1:11" x14ac:dyDescent="0.3">
      <c r="A180" s="9">
        <f t="shared" si="21"/>
        <v>14</v>
      </c>
      <c r="B180" s="18">
        <v>10</v>
      </c>
      <c r="C180" s="18"/>
      <c r="D180" s="18">
        <f t="shared" si="17"/>
        <v>1651.96</v>
      </c>
      <c r="E180" s="18"/>
      <c r="F180" s="23">
        <f t="shared" si="18"/>
        <v>766.29063328207553</v>
      </c>
      <c r="G180" s="18"/>
      <c r="H180" s="23">
        <f t="shared" si="19"/>
        <v>885.6693667179245</v>
      </c>
      <c r="I180" s="18"/>
      <c r="J180" s="23">
        <f t="shared" si="20"/>
        <v>236908.16563159876</v>
      </c>
      <c r="K180" s="18"/>
    </row>
    <row r="181" spans="1:11" x14ac:dyDescent="0.3">
      <c r="A181" s="9">
        <f t="shared" si="21"/>
        <v>14</v>
      </c>
      <c r="B181" s="18">
        <v>11</v>
      </c>
      <c r="C181" s="18"/>
      <c r="D181" s="18">
        <f t="shared" si="17"/>
        <v>1651.96</v>
      </c>
      <c r="E181" s="18"/>
      <c r="F181" s="23">
        <f t="shared" si="18"/>
        <v>763.43656374782699</v>
      </c>
      <c r="G181" s="18"/>
      <c r="H181" s="23">
        <f t="shared" si="19"/>
        <v>888.52343625217304</v>
      </c>
      <c r="I181" s="18"/>
      <c r="J181" s="23">
        <f t="shared" si="20"/>
        <v>236019.64219534659</v>
      </c>
      <c r="K181" s="18"/>
    </row>
    <row r="182" spans="1:11" x14ac:dyDescent="0.3">
      <c r="A182" s="9">
        <f t="shared" si="21"/>
        <v>14</v>
      </c>
      <c r="B182" s="18">
        <v>12</v>
      </c>
      <c r="C182" s="18"/>
      <c r="D182" s="18">
        <f t="shared" si="17"/>
        <v>1651.96</v>
      </c>
      <c r="E182" s="18"/>
      <c r="F182" s="23">
        <f t="shared" si="18"/>
        <v>760.57329697450439</v>
      </c>
      <c r="G182" s="18"/>
      <c r="H182" s="23">
        <f t="shared" si="19"/>
        <v>891.38670302549565</v>
      </c>
      <c r="I182" s="18"/>
      <c r="J182" s="23">
        <f t="shared" si="20"/>
        <v>235128.2554923211</v>
      </c>
      <c r="K182" s="18"/>
    </row>
    <row r="183" spans="1:11" x14ac:dyDescent="0.3">
      <c r="A183" s="9">
        <f t="shared" si="21"/>
        <v>15</v>
      </c>
      <c r="B183" s="27">
        <v>1</v>
      </c>
      <c r="C183" s="29"/>
      <c r="D183" s="18">
        <f t="shared" si="17"/>
        <v>1651.96</v>
      </c>
      <c r="E183" s="18"/>
      <c r="F183" s="23">
        <f t="shared" si="18"/>
        <v>757.70080332400471</v>
      </c>
      <c r="G183" s="18"/>
      <c r="H183" s="23">
        <f t="shared" si="19"/>
        <v>894.25919667599533</v>
      </c>
      <c r="I183" s="18"/>
      <c r="J183" s="23">
        <f t="shared" si="20"/>
        <v>234233.99629564511</v>
      </c>
      <c r="K183" s="18"/>
    </row>
    <row r="184" spans="1:11" x14ac:dyDescent="0.3">
      <c r="A184" s="9">
        <f t="shared" si="21"/>
        <v>15</v>
      </c>
      <c r="B184" s="27">
        <v>2</v>
      </c>
      <c r="C184" s="29"/>
      <c r="D184" s="18">
        <f t="shared" si="17"/>
        <v>1651.96</v>
      </c>
      <c r="E184" s="18"/>
      <c r="F184" s="23">
        <f t="shared" si="18"/>
        <v>754.81905306271642</v>
      </c>
      <c r="G184" s="18"/>
      <c r="H184" s="23">
        <f t="shared" si="19"/>
        <v>897.14094693728362</v>
      </c>
      <c r="I184" s="18"/>
      <c r="J184" s="23">
        <f t="shared" si="20"/>
        <v>233336.85534870782</v>
      </c>
      <c r="K184" s="18"/>
    </row>
    <row r="185" spans="1:11" x14ac:dyDescent="0.3">
      <c r="A185" s="9">
        <f t="shared" si="21"/>
        <v>15</v>
      </c>
      <c r="B185" s="18">
        <v>3</v>
      </c>
      <c r="C185" s="18"/>
      <c r="D185" s="18">
        <f t="shared" si="17"/>
        <v>1651.96</v>
      </c>
      <c r="E185" s="18"/>
      <c r="F185" s="23">
        <f t="shared" si="18"/>
        <v>751.92801636121101</v>
      </c>
      <c r="G185" s="18"/>
      <c r="H185" s="23">
        <f t="shared" si="19"/>
        <v>900.03198363878903</v>
      </c>
      <c r="I185" s="18"/>
      <c r="J185" s="23">
        <f t="shared" si="20"/>
        <v>232436.82336506902</v>
      </c>
      <c r="K185" s="18"/>
    </row>
    <row r="186" spans="1:11" x14ac:dyDescent="0.3">
      <c r="A186" s="9">
        <f t="shared" si="21"/>
        <v>15</v>
      </c>
      <c r="B186" s="18">
        <v>4</v>
      </c>
      <c r="C186" s="18"/>
      <c r="D186" s="18">
        <f t="shared" si="17"/>
        <v>1651.96</v>
      </c>
      <c r="E186" s="18"/>
      <c r="F186" s="23">
        <f t="shared" si="18"/>
        <v>749.02766329393501</v>
      </c>
      <c r="G186" s="18"/>
      <c r="H186" s="23">
        <f t="shared" si="19"/>
        <v>902.93233670606503</v>
      </c>
      <c r="I186" s="18"/>
      <c r="J186" s="23">
        <f t="shared" si="20"/>
        <v>231533.89102836297</v>
      </c>
      <c r="K186" s="18"/>
    </row>
    <row r="187" spans="1:11" x14ac:dyDescent="0.3">
      <c r="A187" s="9">
        <f t="shared" si="21"/>
        <v>15</v>
      </c>
      <c r="B187" s="18">
        <v>5</v>
      </c>
      <c r="C187" s="18"/>
      <c r="D187" s="18">
        <f t="shared" si="17"/>
        <v>1651.96</v>
      </c>
      <c r="E187" s="18"/>
      <c r="F187" s="23">
        <f t="shared" si="18"/>
        <v>746.11796383889964</v>
      </c>
      <c r="G187" s="18"/>
      <c r="H187" s="23">
        <f t="shared" si="19"/>
        <v>905.8420361611004</v>
      </c>
      <c r="I187" s="18"/>
      <c r="J187" s="23">
        <f t="shared" si="20"/>
        <v>230628.04899220186</v>
      </c>
      <c r="K187" s="18"/>
    </row>
    <row r="188" spans="1:11" x14ac:dyDescent="0.3">
      <c r="A188" s="9">
        <f t="shared" si="21"/>
        <v>15</v>
      </c>
      <c r="B188" s="18">
        <v>6</v>
      </c>
      <c r="C188" s="18"/>
      <c r="D188" s="18">
        <f t="shared" si="17"/>
        <v>1651.96</v>
      </c>
      <c r="E188" s="18"/>
      <c r="F188" s="23">
        <f t="shared" si="18"/>
        <v>743.19888787737057</v>
      </c>
      <c r="G188" s="18"/>
      <c r="H188" s="23">
        <f t="shared" si="19"/>
        <v>908.76111212262947</v>
      </c>
      <c r="I188" s="18"/>
      <c r="J188" s="23">
        <f t="shared" si="20"/>
        <v>229719.28788007924</v>
      </c>
      <c r="K188" s="18"/>
    </row>
    <row r="189" spans="1:11" x14ac:dyDescent="0.3">
      <c r="A189" s="9">
        <f t="shared" si="21"/>
        <v>15</v>
      </c>
      <c r="B189" s="18">
        <v>7</v>
      </c>
      <c r="C189" s="18"/>
      <c r="D189" s="18">
        <f t="shared" si="17"/>
        <v>1651.96</v>
      </c>
      <c r="E189" s="18"/>
      <c r="F189" s="23">
        <f t="shared" si="18"/>
        <v>740.27040519355535</v>
      </c>
      <c r="G189" s="18"/>
      <c r="H189" s="23">
        <f t="shared" si="19"/>
        <v>911.68959480644469</v>
      </c>
      <c r="I189" s="18"/>
      <c r="J189" s="23">
        <f t="shared" si="20"/>
        <v>228807.5982852728</v>
      </c>
      <c r="K189" s="18"/>
    </row>
    <row r="190" spans="1:11" x14ac:dyDescent="0.3">
      <c r="A190" s="9">
        <f t="shared" si="21"/>
        <v>15</v>
      </c>
      <c r="B190" s="18">
        <v>8</v>
      </c>
      <c r="C190" s="18"/>
      <c r="D190" s="18">
        <f t="shared" si="17"/>
        <v>1651.96</v>
      </c>
      <c r="E190" s="18"/>
      <c r="F190" s="23">
        <f t="shared" si="18"/>
        <v>737.33248547429162</v>
      </c>
      <c r="G190" s="18"/>
      <c r="H190" s="23">
        <f t="shared" si="19"/>
        <v>914.62751452570842</v>
      </c>
      <c r="I190" s="18"/>
      <c r="J190" s="23">
        <f t="shared" si="20"/>
        <v>227892.97077074711</v>
      </c>
      <c r="K190" s="18"/>
    </row>
    <row r="191" spans="1:11" x14ac:dyDescent="0.3">
      <c r="A191" s="9">
        <f t="shared" si="21"/>
        <v>15</v>
      </c>
      <c r="B191" s="18">
        <v>9</v>
      </c>
      <c r="C191" s="18"/>
      <c r="D191" s="18">
        <f t="shared" si="17"/>
        <v>1651.96</v>
      </c>
      <c r="E191" s="18"/>
      <c r="F191" s="23">
        <f t="shared" si="18"/>
        <v>734.38509830873261</v>
      </c>
      <c r="G191" s="18"/>
      <c r="H191" s="23">
        <f t="shared" si="19"/>
        <v>917.57490169126743</v>
      </c>
      <c r="I191" s="18"/>
      <c r="J191" s="23">
        <f t="shared" si="20"/>
        <v>226975.39586905585</v>
      </c>
      <c r="K191" s="18"/>
    </row>
    <row r="192" spans="1:11" x14ac:dyDescent="0.3">
      <c r="A192" s="9">
        <f t="shared" si="21"/>
        <v>15</v>
      </c>
      <c r="B192" s="18">
        <v>10</v>
      </c>
      <c r="C192" s="18"/>
      <c r="D192" s="18">
        <f t="shared" si="17"/>
        <v>1651.96</v>
      </c>
      <c r="E192" s="18"/>
      <c r="F192" s="23">
        <f t="shared" si="18"/>
        <v>731.42821318803249</v>
      </c>
      <c r="G192" s="18"/>
      <c r="H192" s="23">
        <f t="shared" si="19"/>
        <v>920.53178681196755</v>
      </c>
      <c r="I192" s="18"/>
      <c r="J192" s="23">
        <f t="shared" si="20"/>
        <v>226054.86408224388</v>
      </c>
      <c r="K192" s="18"/>
    </row>
    <row r="193" spans="1:11" x14ac:dyDescent="0.3">
      <c r="A193" s="9">
        <f t="shared" si="21"/>
        <v>15</v>
      </c>
      <c r="B193" s="18">
        <v>11</v>
      </c>
      <c r="C193" s="18"/>
      <c r="D193" s="18">
        <f t="shared" si="17"/>
        <v>1651.96</v>
      </c>
      <c r="E193" s="18"/>
      <c r="F193" s="23">
        <f t="shared" si="18"/>
        <v>728.46179950503097</v>
      </c>
      <c r="G193" s="18"/>
      <c r="H193" s="23">
        <f t="shared" si="19"/>
        <v>923.49820049496907</v>
      </c>
      <c r="I193" s="18"/>
      <c r="J193" s="23">
        <f t="shared" si="20"/>
        <v>225131.3658817489</v>
      </c>
      <c r="K193" s="18"/>
    </row>
    <row r="194" spans="1:11" x14ac:dyDescent="0.3">
      <c r="A194" s="9">
        <f t="shared" si="21"/>
        <v>15</v>
      </c>
      <c r="B194" s="18">
        <v>12</v>
      </c>
      <c r="C194" s="18"/>
      <c r="D194" s="18">
        <f t="shared" si="17"/>
        <v>1651.96</v>
      </c>
      <c r="E194" s="18"/>
      <c r="F194" s="23">
        <f t="shared" si="18"/>
        <v>725.48582655393591</v>
      </c>
      <c r="G194" s="18"/>
      <c r="H194" s="23">
        <f t="shared" si="19"/>
        <v>926.47417344606413</v>
      </c>
      <c r="I194" s="18"/>
      <c r="J194" s="23">
        <f t="shared" si="20"/>
        <v>224204.89170830284</v>
      </c>
      <c r="K194" s="18"/>
    </row>
    <row r="195" spans="1:11" x14ac:dyDescent="0.3">
      <c r="A195" s="9">
        <f t="shared" si="21"/>
        <v>16</v>
      </c>
      <c r="B195" s="27">
        <v>1</v>
      </c>
      <c r="C195" s="29"/>
      <c r="D195" s="18">
        <f t="shared" si="17"/>
        <v>1651.96</v>
      </c>
      <c r="E195" s="18"/>
      <c r="F195" s="23">
        <f t="shared" si="18"/>
        <v>722.5002635300059</v>
      </c>
      <c r="G195" s="18"/>
      <c r="H195" s="23">
        <f t="shared" si="19"/>
        <v>929.45973646999414</v>
      </c>
      <c r="I195" s="18"/>
      <c r="J195" s="23">
        <f t="shared" si="20"/>
        <v>223275.43197183285</v>
      </c>
      <c r="K195" s="18"/>
    </row>
    <row r="196" spans="1:11" x14ac:dyDescent="0.3">
      <c r="A196" s="9">
        <f t="shared" si="21"/>
        <v>16</v>
      </c>
      <c r="B196" s="27">
        <v>2</v>
      </c>
      <c r="C196" s="29"/>
      <c r="D196" s="18">
        <f t="shared" si="17"/>
        <v>1651.96</v>
      </c>
      <c r="E196" s="18"/>
      <c r="F196" s="23">
        <f t="shared" si="18"/>
        <v>719.50507952923135</v>
      </c>
      <c r="G196" s="18"/>
      <c r="H196" s="23">
        <f t="shared" si="19"/>
        <v>932.45492047076868</v>
      </c>
      <c r="I196" s="18"/>
      <c r="J196" s="23">
        <f t="shared" si="20"/>
        <v>222342.97705136208</v>
      </c>
      <c r="K196" s="18"/>
    </row>
    <row r="197" spans="1:11" x14ac:dyDescent="0.3">
      <c r="A197" s="9">
        <f t="shared" si="21"/>
        <v>16</v>
      </c>
      <c r="B197" s="18">
        <v>3</v>
      </c>
      <c r="C197" s="18"/>
      <c r="D197" s="18">
        <f t="shared" si="17"/>
        <v>1651.96</v>
      </c>
      <c r="E197" s="18"/>
      <c r="F197" s="23">
        <f t="shared" si="18"/>
        <v>716.50024354801428</v>
      </c>
      <c r="G197" s="18"/>
      <c r="H197" s="23">
        <f t="shared" si="19"/>
        <v>935.45975645198575</v>
      </c>
      <c r="I197" s="18"/>
      <c r="J197" s="23">
        <f t="shared" si="20"/>
        <v>221407.5172949101</v>
      </c>
      <c r="K197" s="18"/>
    </row>
    <row r="198" spans="1:11" x14ac:dyDescent="0.3">
      <c r="A198" s="9">
        <f t="shared" si="21"/>
        <v>16</v>
      </c>
      <c r="B198" s="18">
        <v>4</v>
      </c>
      <c r="C198" s="18"/>
      <c r="D198" s="18">
        <f t="shared" si="17"/>
        <v>1651.96</v>
      </c>
      <c r="E198" s="18"/>
      <c r="F198" s="23">
        <f t="shared" si="18"/>
        <v>713.48572448284779</v>
      </c>
      <c r="G198" s="18"/>
      <c r="H198" s="23">
        <f t="shared" si="19"/>
        <v>938.47427551715225</v>
      </c>
      <c r="I198" s="18"/>
      <c r="J198" s="23">
        <f t="shared" si="20"/>
        <v>220469.04301939294</v>
      </c>
      <c r="K198" s="18"/>
    </row>
    <row r="199" spans="1:11" x14ac:dyDescent="0.3">
      <c r="A199" s="9">
        <f t="shared" si="21"/>
        <v>16</v>
      </c>
      <c r="B199" s="18">
        <v>5</v>
      </c>
      <c r="C199" s="18"/>
      <c r="D199" s="18">
        <f t="shared" si="17"/>
        <v>1651.96</v>
      </c>
      <c r="E199" s="18"/>
      <c r="F199" s="23">
        <f t="shared" si="18"/>
        <v>710.46149112999376</v>
      </c>
      <c r="G199" s="18"/>
      <c r="H199" s="23">
        <f t="shared" si="19"/>
        <v>941.49850887000628</v>
      </c>
      <c r="I199" s="18"/>
      <c r="J199" s="23">
        <f t="shared" si="20"/>
        <v>219527.54451052292</v>
      </c>
      <c r="K199" s="18"/>
    </row>
    <row r="200" spans="1:11" x14ac:dyDescent="0.3">
      <c r="A200" s="9">
        <f t="shared" si="21"/>
        <v>16</v>
      </c>
      <c r="B200" s="18">
        <v>6</v>
      </c>
      <c r="C200" s="18"/>
      <c r="D200" s="18">
        <f t="shared" si="17"/>
        <v>1651.96</v>
      </c>
      <c r="E200" s="18"/>
      <c r="F200" s="23">
        <f t="shared" si="18"/>
        <v>707.42751218516014</v>
      </c>
      <c r="G200" s="18"/>
      <c r="H200" s="23">
        <f t="shared" si="19"/>
        <v>944.5324878148399</v>
      </c>
      <c r="I200" s="18"/>
      <c r="J200" s="23">
        <f t="shared" si="20"/>
        <v>218583.01202270808</v>
      </c>
      <c r="K200" s="18"/>
    </row>
    <row r="201" spans="1:11" x14ac:dyDescent="0.3">
      <c r="A201" s="9">
        <f t="shared" si="21"/>
        <v>16</v>
      </c>
      <c r="B201" s="18">
        <v>7</v>
      </c>
      <c r="C201" s="18"/>
      <c r="D201" s="18">
        <f t="shared" si="17"/>
        <v>1651.96</v>
      </c>
      <c r="E201" s="18"/>
      <c r="F201" s="23">
        <f t="shared" si="18"/>
        <v>704.38375624317678</v>
      </c>
      <c r="G201" s="18"/>
      <c r="H201" s="23">
        <f t="shared" si="19"/>
        <v>947.57624375682326</v>
      </c>
      <c r="I201" s="18"/>
      <c r="J201" s="23">
        <f t="shared" si="20"/>
        <v>217635.43577895124</v>
      </c>
      <c r="K201" s="18"/>
    </row>
    <row r="202" spans="1:11" x14ac:dyDescent="0.3">
      <c r="A202" s="9">
        <f t="shared" si="21"/>
        <v>16</v>
      </c>
      <c r="B202" s="18">
        <v>8</v>
      </c>
      <c r="C202" s="18"/>
      <c r="D202" s="18">
        <f t="shared" si="17"/>
        <v>1651.96</v>
      </c>
      <c r="E202" s="18"/>
      <c r="F202" s="23">
        <f t="shared" si="18"/>
        <v>701.33019179767041</v>
      </c>
      <c r="G202" s="18"/>
      <c r="H202" s="23">
        <f t="shared" si="19"/>
        <v>950.62980820232963</v>
      </c>
      <c r="I202" s="18"/>
      <c r="J202" s="23">
        <f t="shared" si="20"/>
        <v>216684.80597074892</v>
      </c>
      <c r="K202" s="18"/>
    </row>
    <row r="203" spans="1:11" x14ac:dyDescent="0.3">
      <c r="A203" s="9">
        <f t="shared" si="21"/>
        <v>16</v>
      </c>
      <c r="B203" s="18">
        <v>9</v>
      </c>
      <c r="C203" s="18"/>
      <c r="D203" s="18">
        <f t="shared" si="17"/>
        <v>1651.96</v>
      </c>
      <c r="E203" s="18"/>
      <c r="F203" s="23">
        <f t="shared" si="18"/>
        <v>698.26678724073838</v>
      </c>
      <c r="G203" s="18"/>
      <c r="H203" s="23">
        <f t="shared" si="19"/>
        <v>953.69321275926166</v>
      </c>
      <c r="I203" s="18"/>
      <c r="J203" s="23">
        <f t="shared" si="20"/>
        <v>215731.11275798964</v>
      </c>
      <c r="K203" s="18"/>
    </row>
    <row r="204" spans="1:11" x14ac:dyDescent="0.3">
      <c r="A204" s="9">
        <f t="shared" si="21"/>
        <v>16</v>
      </c>
      <c r="B204" s="18">
        <v>10</v>
      </c>
      <c r="C204" s="18"/>
      <c r="D204" s="18">
        <f t="shared" si="17"/>
        <v>1651.96</v>
      </c>
      <c r="E204" s="18"/>
      <c r="F204" s="23">
        <f t="shared" si="18"/>
        <v>695.19351086262168</v>
      </c>
      <c r="G204" s="18"/>
      <c r="H204" s="23">
        <f t="shared" si="19"/>
        <v>956.76648913737836</v>
      </c>
      <c r="I204" s="18"/>
      <c r="J204" s="23">
        <f t="shared" si="20"/>
        <v>214774.34626885227</v>
      </c>
      <c r="K204" s="18"/>
    </row>
    <row r="205" spans="1:11" x14ac:dyDescent="0.3">
      <c r="A205" s="9">
        <f t="shared" si="21"/>
        <v>16</v>
      </c>
      <c r="B205" s="18">
        <v>11</v>
      </c>
      <c r="C205" s="18"/>
      <c r="D205" s="18">
        <f t="shared" si="17"/>
        <v>1651.96</v>
      </c>
      <c r="E205" s="18"/>
      <c r="F205" s="23">
        <f t="shared" si="18"/>
        <v>692.11033085137649</v>
      </c>
      <c r="G205" s="18"/>
      <c r="H205" s="23">
        <f t="shared" si="19"/>
        <v>959.84966914862355</v>
      </c>
      <c r="I205" s="18"/>
      <c r="J205" s="23">
        <f t="shared" si="20"/>
        <v>213814.49659970365</v>
      </c>
      <c r="K205" s="18"/>
    </row>
    <row r="206" spans="1:11" x14ac:dyDescent="0.3">
      <c r="A206" s="9">
        <f t="shared" si="21"/>
        <v>16</v>
      </c>
      <c r="B206" s="18">
        <v>12</v>
      </c>
      <c r="C206" s="18"/>
      <c r="D206" s="18">
        <f t="shared" si="17"/>
        <v>1651.96</v>
      </c>
      <c r="E206" s="18"/>
      <c r="F206" s="23">
        <f t="shared" si="18"/>
        <v>689.01721529254507</v>
      </c>
      <c r="G206" s="18"/>
      <c r="H206" s="23">
        <f t="shared" si="19"/>
        <v>962.94278470745496</v>
      </c>
      <c r="I206" s="18"/>
      <c r="J206" s="23">
        <f t="shared" si="20"/>
        <v>212851.55381499618</v>
      </c>
      <c r="K206" s="18"/>
    </row>
    <row r="207" spans="1:11" x14ac:dyDescent="0.3">
      <c r="A207" s="9">
        <f t="shared" si="21"/>
        <v>17</v>
      </c>
      <c r="B207" s="27">
        <v>1</v>
      </c>
      <c r="C207" s="29"/>
      <c r="D207" s="18">
        <f t="shared" si="17"/>
        <v>1651.96</v>
      </c>
      <c r="E207" s="18"/>
      <c r="F207" s="23">
        <f t="shared" si="18"/>
        <v>685.91413216882518</v>
      </c>
      <c r="G207" s="18"/>
      <c r="H207" s="23">
        <f t="shared" si="19"/>
        <v>966.04586783117486</v>
      </c>
      <c r="I207" s="18"/>
      <c r="J207" s="23">
        <f t="shared" si="20"/>
        <v>211885.507947165</v>
      </c>
      <c r="K207" s="18"/>
    </row>
    <row r="208" spans="1:11" x14ac:dyDescent="0.3">
      <c r="A208" s="9">
        <f t="shared" si="21"/>
        <v>17</v>
      </c>
      <c r="B208" s="27">
        <v>2</v>
      </c>
      <c r="C208" s="29"/>
      <c r="D208" s="18">
        <f t="shared" ref="D208:D271" si="22">$O$7</f>
        <v>1651.96</v>
      </c>
      <c r="E208" s="18"/>
      <c r="F208" s="23">
        <f t="shared" ref="F208:F271" si="23">J207*$O$8</f>
        <v>682.80104935973918</v>
      </c>
      <c r="G208" s="18"/>
      <c r="H208" s="23">
        <f t="shared" ref="H208:H271" si="24">D208-F208</f>
        <v>969.15895064026085</v>
      </c>
      <c r="I208" s="18"/>
      <c r="J208" s="23">
        <f t="shared" ref="J208:J271" si="25">J207-H208</f>
        <v>210916.34899652473</v>
      </c>
      <c r="K208" s="18"/>
    </row>
    <row r="209" spans="1:11" x14ac:dyDescent="0.3">
      <c r="A209" s="9">
        <f t="shared" si="21"/>
        <v>17</v>
      </c>
      <c r="B209" s="18">
        <v>3</v>
      </c>
      <c r="C209" s="18"/>
      <c r="D209" s="18">
        <f t="shared" si="22"/>
        <v>1651.96</v>
      </c>
      <c r="E209" s="18"/>
      <c r="F209" s="23">
        <f t="shared" si="23"/>
        <v>679.67793464130091</v>
      </c>
      <c r="G209" s="18"/>
      <c r="H209" s="23">
        <f t="shared" si="24"/>
        <v>972.28206535869913</v>
      </c>
      <c r="I209" s="18"/>
      <c r="J209" s="23">
        <f t="shared" si="25"/>
        <v>209944.06693116602</v>
      </c>
      <c r="K209" s="18"/>
    </row>
    <row r="210" spans="1:11" x14ac:dyDescent="0.3">
      <c r="A210" s="9">
        <f t="shared" si="21"/>
        <v>17</v>
      </c>
      <c r="B210" s="18">
        <v>4</v>
      </c>
      <c r="C210" s="18"/>
      <c r="D210" s="18">
        <f t="shared" si="22"/>
        <v>1651.96</v>
      </c>
      <c r="E210" s="18"/>
      <c r="F210" s="23">
        <f t="shared" si="23"/>
        <v>676.5447556856825</v>
      </c>
      <c r="G210" s="18"/>
      <c r="H210" s="23">
        <f t="shared" si="24"/>
        <v>975.41524431431753</v>
      </c>
      <c r="I210" s="18"/>
      <c r="J210" s="23">
        <f t="shared" si="25"/>
        <v>208968.65168685169</v>
      </c>
      <c r="K210" s="18"/>
    </row>
    <row r="211" spans="1:11" x14ac:dyDescent="0.3">
      <c r="A211" s="9">
        <f t="shared" si="21"/>
        <v>17</v>
      </c>
      <c r="B211" s="18">
        <v>5</v>
      </c>
      <c r="C211" s="18"/>
      <c r="D211" s="18">
        <f t="shared" si="22"/>
        <v>1651.96</v>
      </c>
      <c r="E211" s="18"/>
      <c r="F211" s="23">
        <f t="shared" si="23"/>
        <v>673.40148006087963</v>
      </c>
      <c r="G211" s="18"/>
      <c r="H211" s="23">
        <f t="shared" si="24"/>
        <v>978.5585199391204</v>
      </c>
      <c r="I211" s="18"/>
      <c r="J211" s="23">
        <f t="shared" si="25"/>
        <v>207990.09316691259</v>
      </c>
      <c r="K211" s="18"/>
    </row>
    <row r="212" spans="1:11" x14ac:dyDescent="0.3">
      <c r="A212" s="9">
        <f t="shared" si="21"/>
        <v>17</v>
      </c>
      <c r="B212" s="18">
        <v>6</v>
      </c>
      <c r="C212" s="18"/>
      <c r="D212" s="18">
        <f t="shared" si="22"/>
        <v>1651.96</v>
      </c>
      <c r="E212" s="18"/>
      <c r="F212" s="23">
        <f t="shared" si="23"/>
        <v>670.24807523037578</v>
      </c>
      <c r="G212" s="18"/>
      <c r="H212" s="23">
        <f t="shared" si="24"/>
        <v>981.71192476962426</v>
      </c>
      <c r="I212" s="18"/>
      <c r="J212" s="23">
        <f t="shared" si="25"/>
        <v>207008.38124214296</v>
      </c>
      <c r="K212" s="18"/>
    </row>
    <row r="213" spans="1:11" x14ac:dyDescent="0.3">
      <c r="A213" s="9">
        <f t="shared" si="21"/>
        <v>17</v>
      </c>
      <c r="B213" s="18">
        <v>7</v>
      </c>
      <c r="C213" s="18"/>
      <c r="D213" s="18">
        <f t="shared" si="22"/>
        <v>1651.96</v>
      </c>
      <c r="E213" s="18"/>
      <c r="F213" s="23">
        <f t="shared" si="23"/>
        <v>667.08450855280569</v>
      </c>
      <c r="G213" s="18"/>
      <c r="H213" s="23">
        <f t="shared" si="24"/>
        <v>984.87549144719435</v>
      </c>
      <c r="I213" s="18"/>
      <c r="J213" s="23">
        <f t="shared" si="25"/>
        <v>206023.50575069577</v>
      </c>
      <c r="K213" s="18"/>
    </row>
    <row r="214" spans="1:11" x14ac:dyDescent="0.3">
      <c r="A214" s="9">
        <f t="shared" si="21"/>
        <v>17</v>
      </c>
      <c r="B214" s="18">
        <v>8</v>
      </c>
      <c r="C214" s="18"/>
      <c r="D214" s="18">
        <f t="shared" si="22"/>
        <v>1651.96</v>
      </c>
      <c r="E214" s="18"/>
      <c r="F214" s="23">
        <f t="shared" si="23"/>
        <v>663.91074728161709</v>
      </c>
      <c r="G214" s="18"/>
      <c r="H214" s="23">
        <f t="shared" si="24"/>
        <v>988.04925271838295</v>
      </c>
      <c r="I214" s="18"/>
      <c r="J214" s="23">
        <f t="shared" si="25"/>
        <v>205035.45649797737</v>
      </c>
      <c r="K214" s="18"/>
    </row>
    <row r="215" spans="1:11" x14ac:dyDescent="0.3">
      <c r="A215" s="9">
        <f t="shared" si="21"/>
        <v>17</v>
      </c>
      <c r="B215" s="18">
        <v>9</v>
      </c>
      <c r="C215" s="18"/>
      <c r="D215" s="18">
        <f t="shared" si="22"/>
        <v>1651.96</v>
      </c>
      <c r="E215" s="18"/>
      <c r="F215" s="23">
        <f t="shared" si="23"/>
        <v>660.72675856473211</v>
      </c>
      <c r="G215" s="18"/>
      <c r="H215" s="23">
        <f t="shared" si="24"/>
        <v>991.23324143526793</v>
      </c>
      <c r="I215" s="18"/>
      <c r="J215" s="23">
        <f t="shared" si="25"/>
        <v>204044.22325654211</v>
      </c>
      <c r="K215" s="18"/>
    </row>
    <row r="216" spans="1:11" x14ac:dyDescent="0.3">
      <c r="A216" s="9">
        <f t="shared" si="21"/>
        <v>17</v>
      </c>
      <c r="B216" s="18">
        <v>10</v>
      </c>
      <c r="C216" s="18"/>
      <c r="D216" s="18">
        <f t="shared" si="22"/>
        <v>1651.96</v>
      </c>
      <c r="E216" s="18"/>
      <c r="F216" s="23">
        <f t="shared" si="23"/>
        <v>657.53250944420699</v>
      </c>
      <c r="G216" s="18"/>
      <c r="H216" s="23">
        <f t="shared" si="24"/>
        <v>994.42749055579304</v>
      </c>
      <c r="I216" s="18"/>
      <c r="J216" s="23">
        <f t="shared" si="25"/>
        <v>203049.79576598632</v>
      </c>
      <c r="K216" s="18"/>
    </row>
    <row r="217" spans="1:11" x14ac:dyDescent="0.3">
      <c r="A217" s="9">
        <f t="shared" si="21"/>
        <v>17</v>
      </c>
      <c r="B217" s="18">
        <v>11</v>
      </c>
      <c r="C217" s="18"/>
      <c r="D217" s="18">
        <f t="shared" si="22"/>
        <v>1651.96</v>
      </c>
      <c r="E217" s="18"/>
      <c r="F217" s="23">
        <f t="shared" si="23"/>
        <v>654.32796685589096</v>
      </c>
      <c r="G217" s="18"/>
      <c r="H217" s="23">
        <f t="shared" si="24"/>
        <v>997.63203314410907</v>
      </c>
      <c r="I217" s="18"/>
      <c r="J217" s="23">
        <f t="shared" si="25"/>
        <v>202052.16373284222</v>
      </c>
      <c r="K217" s="18"/>
    </row>
    <row r="218" spans="1:11" x14ac:dyDescent="0.3">
      <c r="A218" s="9">
        <f t="shared" si="21"/>
        <v>17</v>
      </c>
      <c r="B218" s="18">
        <v>12</v>
      </c>
      <c r="C218" s="18"/>
      <c r="D218" s="18">
        <f t="shared" si="22"/>
        <v>1651.96</v>
      </c>
      <c r="E218" s="18"/>
      <c r="F218" s="23">
        <f t="shared" si="23"/>
        <v>651.11309762908411</v>
      </c>
      <c r="G218" s="18"/>
      <c r="H218" s="23">
        <f t="shared" si="24"/>
        <v>1000.8469023709159</v>
      </c>
      <c r="I218" s="18"/>
      <c r="J218" s="23">
        <f t="shared" si="25"/>
        <v>201051.3168304713</v>
      </c>
      <c r="K218" s="18"/>
    </row>
    <row r="219" spans="1:11" x14ac:dyDescent="0.3">
      <c r="A219" s="9">
        <f t="shared" si="21"/>
        <v>18</v>
      </c>
      <c r="B219" s="27">
        <v>1</v>
      </c>
      <c r="C219" s="29"/>
      <c r="D219" s="18">
        <f t="shared" si="22"/>
        <v>1651.96</v>
      </c>
      <c r="E219" s="18"/>
      <c r="F219" s="23">
        <f t="shared" si="23"/>
        <v>647.88786848619384</v>
      </c>
      <c r="G219" s="18"/>
      <c r="H219" s="23">
        <f t="shared" si="24"/>
        <v>1004.0721315138062</v>
      </c>
      <c r="I219" s="18"/>
      <c r="J219" s="23">
        <f t="shared" si="25"/>
        <v>200047.24469895751</v>
      </c>
      <c r="K219" s="18"/>
    </row>
    <row r="220" spans="1:11" x14ac:dyDescent="0.3">
      <c r="A220" s="9">
        <f t="shared" ref="A220:A268" si="26">INT((ROW()-3)/12)</f>
        <v>18</v>
      </c>
      <c r="B220" s="27">
        <v>2</v>
      </c>
      <c r="C220" s="29"/>
      <c r="D220" s="18">
        <f t="shared" si="22"/>
        <v>1651.96</v>
      </c>
      <c r="E220" s="18"/>
      <c r="F220" s="23">
        <f t="shared" si="23"/>
        <v>644.65224604239063</v>
      </c>
      <c r="G220" s="18"/>
      <c r="H220" s="23">
        <f t="shared" si="24"/>
        <v>1007.3077539576094</v>
      </c>
      <c r="I220" s="18"/>
      <c r="J220" s="23">
        <f t="shared" si="25"/>
        <v>199039.93694499991</v>
      </c>
      <c r="K220" s="18"/>
    </row>
    <row r="221" spans="1:11" x14ac:dyDescent="0.3">
      <c r="A221" s="9">
        <f t="shared" si="26"/>
        <v>18</v>
      </c>
      <c r="B221" s="18">
        <v>3</v>
      </c>
      <c r="C221" s="18"/>
      <c r="D221" s="18">
        <f t="shared" si="22"/>
        <v>1651.96</v>
      </c>
      <c r="E221" s="18"/>
      <c r="F221" s="23">
        <f t="shared" si="23"/>
        <v>641.4061968052622</v>
      </c>
      <c r="G221" s="18"/>
      <c r="H221" s="23">
        <f t="shared" si="24"/>
        <v>1010.5538031947378</v>
      </c>
      <c r="I221" s="18"/>
      <c r="J221" s="23">
        <f t="shared" si="25"/>
        <v>198029.38314180516</v>
      </c>
      <c r="K221" s="18"/>
    </row>
    <row r="222" spans="1:11" x14ac:dyDescent="0.3">
      <c r="A222" s="9">
        <f t="shared" si="26"/>
        <v>18</v>
      </c>
      <c r="B222" s="18">
        <v>4</v>
      </c>
      <c r="C222" s="18"/>
      <c r="D222" s="18">
        <f t="shared" si="22"/>
        <v>1651.96</v>
      </c>
      <c r="E222" s="18"/>
      <c r="F222" s="23">
        <f t="shared" si="23"/>
        <v>638.14968717446709</v>
      </c>
      <c r="G222" s="18"/>
      <c r="H222" s="23">
        <f t="shared" si="24"/>
        <v>1013.8103128255329</v>
      </c>
      <c r="I222" s="18"/>
      <c r="J222" s="23">
        <f t="shared" si="25"/>
        <v>197015.57282897961</v>
      </c>
      <c r="K222" s="18"/>
    </row>
    <row r="223" spans="1:11" x14ac:dyDescent="0.3">
      <c r="A223" s="9">
        <f t="shared" si="26"/>
        <v>18</v>
      </c>
      <c r="B223" s="18">
        <v>5</v>
      </c>
      <c r="C223" s="18"/>
      <c r="D223" s="18">
        <f t="shared" si="22"/>
        <v>1651.96</v>
      </c>
      <c r="E223" s="18"/>
      <c r="F223" s="23">
        <f t="shared" si="23"/>
        <v>634.8826834413868</v>
      </c>
      <c r="G223" s="18"/>
      <c r="H223" s="23">
        <f t="shared" si="24"/>
        <v>1017.0773165586132</v>
      </c>
      <c r="I223" s="18"/>
      <c r="J223" s="23">
        <f t="shared" si="25"/>
        <v>195998.49551242101</v>
      </c>
      <c r="K223" s="18"/>
    </row>
    <row r="224" spans="1:11" x14ac:dyDescent="0.3">
      <c r="A224" s="9">
        <f t="shared" si="26"/>
        <v>18</v>
      </c>
      <c r="B224" s="18">
        <v>6</v>
      </c>
      <c r="C224" s="18"/>
      <c r="D224" s="18">
        <f t="shared" si="22"/>
        <v>1651.96</v>
      </c>
      <c r="E224" s="18"/>
      <c r="F224" s="23">
        <f t="shared" si="23"/>
        <v>631.60515178877677</v>
      </c>
      <c r="G224" s="18"/>
      <c r="H224" s="23">
        <f t="shared" si="24"/>
        <v>1020.3548482112233</v>
      </c>
      <c r="I224" s="18"/>
      <c r="J224" s="23">
        <f t="shared" si="25"/>
        <v>194978.14066420979</v>
      </c>
      <c r="K224" s="18"/>
    </row>
    <row r="225" spans="1:11" x14ac:dyDescent="0.3">
      <c r="A225" s="9">
        <f t="shared" si="26"/>
        <v>18</v>
      </c>
      <c r="B225" s="18">
        <v>7</v>
      </c>
      <c r="C225" s="18"/>
      <c r="D225" s="18">
        <f t="shared" si="22"/>
        <v>1651.96</v>
      </c>
      <c r="E225" s="18"/>
      <c r="F225" s="23">
        <f t="shared" si="23"/>
        <v>628.31705829041607</v>
      </c>
      <c r="G225" s="18"/>
      <c r="H225" s="23">
        <f t="shared" si="24"/>
        <v>1023.642941709584</v>
      </c>
      <c r="I225" s="18"/>
      <c r="J225" s="23">
        <f t="shared" si="25"/>
        <v>193954.49772250021</v>
      </c>
      <c r="K225" s="18"/>
    </row>
    <row r="226" spans="1:11" x14ac:dyDescent="0.3">
      <c r="A226" s="9">
        <f t="shared" si="26"/>
        <v>18</v>
      </c>
      <c r="B226" s="18">
        <v>8</v>
      </c>
      <c r="C226" s="18"/>
      <c r="D226" s="18">
        <f t="shared" si="22"/>
        <v>1651.96</v>
      </c>
      <c r="E226" s="18"/>
      <c r="F226" s="23">
        <f t="shared" si="23"/>
        <v>625.01836891075698</v>
      </c>
      <c r="G226" s="18"/>
      <c r="H226" s="23">
        <f t="shared" si="24"/>
        <v>1026.9416310892429</v>
      </c>
      <c r="I226" s="18"/>
      <c r="J226" s="23">
        <f t="shared" si="25"/>
        <v>192927.55609141095</v>
      </c>
      <c r="K226" s="18"/>
    </row>
    <row r="227" spans="1:11" x14ac:dyDescent="0.3">
      <c r="A227" s="9">
        <f t="shared" si="26"/>
        <v>18</v>
      </c>
      <c r="B227" s="18">
        <v>9</v>
      </c>
      <c r="C227" s="18"/>
      <c r="D227" s="18">
        <f t="shared" si="22"/>
        <v>1651.96</v>
      </c>
      <c r="E227" s="18"/>
      <c r="F227" s="23">
        <f t="shared" si="23"/>
        <v>621.70904950457179</v>
      </c>
      <c r="G227" s="18"/>
      <c r="H227" s="23">
        <f t="shared" si="24"/>
        <v>1030.2509504954282</v>
      </c>
      <c r="I227" s="18"/>
      <c r="J227" s="23">
        <f t="shared" si="25"/>
        <v>191897.30514091553</v>
      </c>
      <c r="K227" s="18"/>
    </row>
    <row r="228" spans="1:11" x14ac:dyDescent="0.3">
      <c r="A228" s="9">
        <f t="shared" si="26"/>
        <v>18</v>
      </c>
      <c r="B228" s="18">
        <v>10</v>
      </c>
      <c r="C228" s="18"/>
      <c r="D228" s="18">
        <f t="shared" si="22"/>
        <v>1651.96</v>
      </c>
      <c r="E228" s="18"/>
      <c r="F228" s="23">
        <f t="shared" si="23"/>
        <v>618.38906581660035</v>
      </c>
      <c r="G228" s="18"/>
      <c r="H228" s="23">
        <f t="shared" si="24"/>
        <v>1033.5709341833997</v>
      </c>
      <c r="I228" s="18"/>
      <c r="J228" s="23">
        <f t="shared" si="25"/>
        <v>190863.73420673213</v>
      </c>
      <c r="K228" s="18"/>
    </row>
    <row r="229" spans="1:11" x14ac:dyDescent="0.3">
      <c r="A229" s="9">
        <f t="shared" si="26"/>
        <v>18</v>
      </c>
      <c r="B229" s="18">
        <v>11</v>
      </c>
      <c r="C229" s="18"/>
      <c r="D229" s="18">
        <f t="shared" si="22"/>
        <v>1651.96</v>
      </c>
      <c r="E229" s="18"/>
      <c r="F229" s="23">
        <f t="shared" si="23"/>
        <v>615.05838348119426</v>
      </c>
      <c r="G229" s="18"/>
      <c r="H229" s="23">
        <f t="shared" si="24"/>
        <v>1036.9016165188059</v>
      </c>
      <c r="I229" s="18"/>
      <c r="J229" s="23">
        <f t="shared" si="25"/>
        <v>189826.83259021334</v>
      </c>
      <c r="K229" s="18"/>
    </row>
    <row r="230" spans="1:11" x14ac:dyDescent="0.3">
      <c r="A230" s="9">
        <f t="shared" si="26"/>
        <v>18</v>
      </c>
      <c r="B230" s="18">
        <v>12</v>
      </c>
      <c r="C230" s="18"/>
      <c r="D230" s="18">
        <f t="shared" si="22"/>
        <v>1651.96</v>
      </c>
      <c r="E230" s="18"/>
      <c r="F230" s="23">
        <f t="shared" si="23"/>
        <v>611.71696802196254</v>
      </c>
      <c r="G230" s="18"/>
      <c r="H230" s="23">
        <f t="shared" si="24"/>
        <v>1040.2430319780374</v>
      </c>
      <c r="I230" s="18"/>
      <c r="J230" s="23">
        <f t="shared" si="25"/>
        <v>188786.58955823531</v>
      </c>
      <c r="K230" s="18"/>
    </row>
    <row r="231" spans="1:11" x14ac:dyDescent="0.3">
      <c r="A231" s="9">
        <f t="shared" si="26"/>
        <v>19</v>
      </c>
      <c r="B231" s="27">
        <v>1</v>
      </c>
      <c r="C231" s="29"/>
      <c r="D231" s="18">
        <f t="shared" si="22"/>
        <v>1651.96</v>
      </c>
      <c r="E231" s="18"/>
      <c r="F231" s="23">
        <f t="shared" si="23"/>
        <v>608.36478485141333</v>
      </c>
      <c r="G231" s="18"/>
      <c r="H231" s="23">
        <f t="shared" si="24"/>
        <v>1043.5952151485867</v>
      </c>
      <c r="I231" s="18"/>
      <c r="J231" s="23">
        <f t="shared" si="25"/>
        <v>187742.99434308673</v>
      </c>
      <c r="K231" s="18"/>
    </row>
    <row r="232" spans="1:11" x14ac:dyDescent="0.3">
      <c r="A232" s="9">
        <f t="shared" si="26"/>
        <v>19</v>
      </c>
      <c r="B232" s="27">
        <v>2</v>
      </c>
      <c r="C232" s="29"/>
      <c r="D232" s="18">
        <f t="shared" si="22"/>
        <v>1651.96</v>
      </c>
      <c r="E232" s="18"/>
      <c r="F232" s="23">
        <f t="shared" si="23"/>
        <v>605.00179927059696</v>
      </c>
      <c r="G232" s="18"/>
      <c r="H232" s="23">
        <f t="shared" si="24"/>
        <v>1046.958200729403</v>
      </c>
      <c r="I232" s="18"/>
      <c r="J232" s="23">
        <f t="shared" si="25"/>
        <v>186696.03614235733</v>
      </c>
      <c r="K232" s="18"/>
    </row>
    <row r="233" spans="1:11" x14ac:dyDescent="0.3">
      <c r="A233" s="9">
        <f t="shared" si="26"/>
        <v>19</v>
      </c>
      <c r="B233" s="18">
        <v>3</v>
      </c>
      <c r="C233" s="18"/>
      <c r="D233" s="18">
        <f t="shared" si="22"/>
        <v>1651.96</v>
      </c>
      <c r="E233" s="18"/>
      <c r="F233" s="23">
        <f t="shared" si="23"/>
        <v>601.62797646874651</v>
      </c>
      <c r="G233" s="18"/>
      <c r="H233" s="23">
        <f t="shared" si="24"/>
        <v>1050.3320235312535</v>
      </c>
      <c r="I233" s="18"/>
      <c r="J233" s="23">
        <f t="shared" si="25"/>
        <v>185645.70411882608</v>
      </c>
      <c r="K233" s="18"/>
    </row>
    <row r="234" spans="1:11" x14ac:dyDescent="0.3">
      <c r="A234" s="9">
        <f t="shared" si="26"/>
        <v>19</v>
      </c>
      <c r="B234" s="18">
        <v>4</v>
      </c>
      <c r="C234" s="18"/>
      <c r="D234" s="18">
        <f t="shared" si="22"/>
        <v>1651.96</v>
      </c>
      <c r="E234" s="18"/>
      <c r="F234" s="23">
        <f t="shared" si="23"/>
        <v>598.24328152291707</v>
      </c>
      <c r="G234" s="18"/>
      <c r="H234" s="23">
        <f t="shared" si="24"/>
        <v>1053.7167184770828</v>
      </c>
      <c r="I234" s="18"/>
      <c r="J234" s="23">
        <f t="shared" si="25"/>
        <v>184591.987400349</v>
      </c>
      <c r="K234" s="18"/>
    </row>
    <row r="235" spans="1:11" x14ac:dyDescent="0.3">
      <c r="A235" s="9">
        <f t="shared" si="26"/>
        <v>19</v>
      </c>
      <c r="B235" s="18">
        <v>5</v>
      </c>
      <c r="C235" s="18"/>
      <c r="D235" s="18">
        <f t="shared" si="22"/>
        <v>1651.96</v>
      </c>
      <c r="E235" s="18"/>
      <c r="F235" s="23">
        <f t="shared" si="23"/>
        <v>594.84767939762469</v>
      </c>
      <c r="G235" s="18"/>
      <c r="H235" s="23">
        <f t="shared" si="24"/>
        <v>1057.1123206023753</v>
      </c>
      <c r="I235" s="18"/>
      <c r="J235" s="23">
        <f t="shared" si="25"/>
        <v>183534.87507974662</v>
      </c>
      <c r="K235" s="18"/>
    </row>
    <row r="236" spans="1:11" x14ac:dyDescent="0.3">
      <c r="A236" s="9">
        <f t="shared" si="26"/>
        <v>19</v>
      </c>
      <c r="B236" s="18">
        <v>6</v>
      </c>
      <c r="C236" s="18"/>
      <c r="D236" s="18">
        <f t="shared" si="22"/>
        <v>1651.96</v>
      </c>
      <c r="E236" s="18"/>
      <c r="F236" s="23">
        <f t="shared" si="23"/>
        <v>591.44113494448345</v>
      </c>
      <c r="G236" s="18"/>
      <c r="H236" s="23">
        <f t="shared" si="24"/>
        <v>1060.5188650555165</v>
      </c>
      <c r="I236" s="18"/>
      <c r="J236" s="23">
        <f t="shared" si="25"/>
        <v>182474.3562146911</v>
      </c>
      <c r="K236" s="18"/>
    </row>
    <row r="237" spans="1:11" x14ac:dyDescent="0.3">
      <c r="A237" s="9">
        <f t="shared" si="26"/>
        <v>19</v>
      </c>
      <c r="B237" s="18">
        <v>7</v>
      </c>
      <c r="C237" s="18"/>
      <c r="D237" s="18">
        <f t="shared" si="22"/>
        <v>1651.96</v>
      </c>
      <c r="E237" s="18"/>
      <c r="F237" s="23">
        <f t="shared" si="23"/>
        <v>588.02361290184206</v>
      </c>
      <c r="G237" s="18"/>
      <c r="H237" s="23">
        <f t="shared" si="24"/>
        <v>1063.9363870981579</v>
      </c>
      <c r="I237" s="18"/>
      <c r="J237" s="23">
        <f t="shared" si="25"/>
        <v>181410.41982759294</v>
      </c>
      <c r="K237" s="18"/>
    </row>
    <row r="238" spans="1:11" x14ac:dyDescent="0.3">
      <c r="A238" s="9">
        <f t="shared" si="26"/>
        <v>19</v>
      </c>
      <c r="B238" s="18">
        <v>8</v>
      </c>
      <c r="C238" s="18"/>
      <c r="D238" s="18">
        <f t="shared" si="22"/>
        <v>1651.96</v>
      </c>
      <c r="E238" s="18"/>
      <c r="F238" s="23">
        <f t="shared" si="23"/>
        <v>584.5950778944183</v>
      </c>
      <c r="G238" s="18"/>
      <c r="H238" s="23">
        <f t="shared" si="24"/>
        <v>1067.3649221055816</v>
      </c>
      <c r="I238" s="18"/>
      <c r="J238" s="23">
        <f t="shared" si="25"/>
        <v>180343.05490548737</v>
      </c>
      <c r="K238" s="18"/>
    </row>
    <row r="239" spans="1:11" x14ac:dyDescent="0.3">
      <c r="A239" s="9">
        <f t="shared" si="26"/>
        <v>19</v>
      </c>
      <c r="B239" s="18">
        <v>9</v>
      </c>
      <c r="C239" s="18"/>
      <c r="D239" s="18">
        <f t="shared" si="22"/>
        <v>1651.96</v>
      </c>
      <c r="E239" s="18"/>
      <c r="F239" s="23">
        <f t="shared" si="23"/>
        <v>581.1554944329331</v>
      </c>
      <c r="G239" s="18"/>
      <c r="H239" s="23">
        <f t="shared" si="24"/>
        <v>1070.8045055670668</v>
      </c>
      <c r="I239" s="18"/>
      <c r="J239" s="23">
        <f t="shared" si="25"/>
        <v>179272.2503999203</v>
      </c>
      <c r="K239" s="18"/>
    </row>
    <row r="240" spans="1:11" x14ac:dyDescent="0.3">
      <c r="A240" s="9">
        <f t="shared" si="26"/>
        <v>19</v>
      </c>
      <c r="B240" s="18">
        <v>10</v>
      </c>
      <c r="C240" s="18"/>
      <c r="D240" s="18">
        <f t="shared" si="22"/>
        <v>1651.96</v>
      </c>
      <c r="E240" s="18"/>
      <c r="F240" s="23">
        <f t="shared" si="23"/>
        <v>577.7048269137432</v>
      </c>
      <c r="G240" s="18"/>
      <c r="H240" s="23">
        <f t="shared" si="24"/>
        <v>1074.2551730862569</v>
      </c>
      <c r="I240" s="18"/>
      <c r="J240" s="23">
        <f t="shared" si="25"/>
        <v>178197.99522683406</v>
      </c>
      <c r="K240" s="18"/>
    </row>
    <row r="241" spans="1:11" x14ac:dyDescent="0.3">
      <c r="A241" s="9">
        <f t="shared" si="26"/>
        <v>19</v>
      </c>
      <c r="B241" s="18">
        <v>11</v>
      </c>
      <c r="C241" s="18"/>
      <c r="D241" s="18">
        <f t="shared" si="22"/>
        <v>1651.96</v>
      </c>
      <c r="E241" s="18"/>
      <c r="F241" s="23">
        <f t="shared" si="23"/>
        <v>574.24303961847272</v>
      </c>
      <c r="G241" s="18"/>
      <c r="H241" s="23">
        <f t="shared" si="24"/>
        <v>1077.7169603815273</v>
      </c>
      <c r="I241" s="18"/>
      <c r="J241" s="23">
        <f t="shared" si="25"/>
        <v>177120.27826645254</v>
      </c>
      <c r="K241" s="18"/>
    </row>
    <row r="242" spans="1:11" x14ac:dyDescent="0.3">
      <c r="A242" s="9">
        <f t="shared" si="26"/>
        <v>19</v>
      </c>
      <c r="B242" s="18">
        <v>12</v>
      </c>
      <c r="C242" s="18"/>
      <c r="D242" s="18">
        <f t="shared" si="22"/>
        <v>1651.96</v>
      </c>
      <c r="E242" s="18"/>
      <c r="F242" s="23">
        <f t="shared" si="23"/>
        <v>570.7700967136434</v>
      </c>
      <c r="G242" s="18"/>
      <c r="H242" s="23">
        <f t="shared" si="24"/>
        <v>1081.1899032863566</v>
      </c>
      <c r="I242" s="18"/>
      <c r="J242" s="23">
        <f t="shared" si="25"/>
        <v>176039.0883631662</v>
      </c>
      <c r="K242" s="18"/>
    </row>
    <row r="243" spans="1:11" x14ac:dyDescent="0.3">
      <c r="A243" s="9">
        <f t="shared" si="26"/>
        <v>20</v>
      </c>
      <c r="B243" s="27">
        <v>1</v>
      </c>
      <c r="C243" s="29"/>
      <c r="D243" s="18">
        <f t="shared" si="22"/>
        <v>1651.96</v>
      </c>
      <c r="E243" s="18"/>
      <c r="F243" s="23">
        <f t="shared" si="23"/>
        <v>567.2859622503031</v>
      </c>
      <c r="G243" s="18"/>
      <c r="H243" s="23">
        <f t="shared" si="24"/>
        <v>1084.6740377496969</v>
      </c>
      <c r="I243" s="18"/>
      <c r="J243" s="23">
        <f t="shared" si="25"/>
        <v>174954.4143254165</v>
      </c>
      <c r="K243" s="18"/>
    </row>
    <row r="244" spans="1:11" x14ac:dyDescent="0.3">
      <c r="A244" s="9">
        <f t="shared" si="26"/>
        <v>20</v>
      </c>
      <c r="B244" s="27">
        <v>2</v>
      </c>
      <c r="C244" s="29"/>
      <c r="D244" s="18">
        <f t="shared" si="22"/>
        <v>1651.96</v>
      </c>
      <c r="E244" s="18"/>
      <c r="F244" s="23">
        <f t="shared" si="23"/>
        <v>563.79060016365463</v>
      </c>
      <c r="G244" s="18"/>
      <c r="H244" s="23">
        <f t="shared" si="24"/>
        <v>1088.1693998363453</v>
      </c>
      <c r="I244" s="18"/>
      <c r="J244" s="23">
        <f t="shared" si="25"/>
        <v>173866.24492558016</v>
      </c>
      <c r="K244" s="18"/>
    </row>
    <row r="245" spans="1:11" x14ac:dyDescent="0.3">
      <c r="A245" s="9">
        <f t="shared" si="26"/>
        <v>20</v>
      </c>
      <c r="B245" s="18">
        <v>3</v>
      </c>
      <c r="C245" s="18"/>
      <c r="D245" s="18">
        <f t="shared" si="22"/>
        <v>1651.96</v>
      </c>
      <c r="E245" s="18"/>
      <c r="F245" s="23">
        <f t="shared" si="23"/>
        <v>560.28397427268214</v>
      </c>
      <c r="G245" s="18"/>
      <c r="H245" s="23">
        <f t="shared" si="24"/>
        <v>1091.6760257273179</v>
      </c>
      <c r="I245" s="18"/>
      <c r="J245" s="23">
        <f t="shared" si="25"/>
        <v>172774.56889985283</v>
      </c>
      <c r="K245" s="18"/>
    </row>
    <row r="246" spans="1:11" x14ac:dyDescent="0.3">
      <c r="A246" s="9">
        <f t="shared" si="26"/>
        <v>20</v>
      </c>
      <c r="B246" s="18">
        <v>4</v>
      </c>
      <c r="C246" s="18"/>
      <c r="D246" s="18">
        <f t="shared" si="22"/>
        <v>1651.96</v>
      </c>
      <c r="E246" s="18"/>
      <c r="F246" s="23">
        <f t="shared" si="23"/>
        <v>556.76604827977576</v>
      </c>
      <c r="G246" s="18"/>
      <c r="H246" s="23">
        <f t="shared" si="24"/>
        <v>1095.1939517202243</v>
      </c>
      <c r="I246" s="18"/>
      <c r="J246" s="23">
        <f t="shared" si="25"/>
        <v>171679.37494813261</v>
      </c>
      <c r="K246" s="18"/>
    </row>
    <row r="247" spans="1:11" x14ac:dyDescent="0.3">
      <c r="A247" s="9">
        <f t="shared" si="26"/>
        <v>20</v>
      </c>
      <c r="B247" s="18">
        <v>5</v>
      </c>
      <c r="C247" s="18"/>
      <c r="D247" s="18">
        <f t="shared" si="22"/>
        <v>1651.96</v>
      </c>
      <c r="E247" s="18"/>
      <c r="F247" s="23">
        <f t="shared" si="23"/>
        <v>553.2367857703573</v>
      </c>
      <c r="G247" s="18"/>
      <c r="H247" s="23">
        <f t="shared" si="24"/>
        <v>1098.7232142296427</v>
      </c>
      <c r="I247" s="18"/>
      <c r="J247" s="23">
        <f t="shared" si="25"/>
        <v>170580.65173390295</v>
      </c>
      <c r="K247" s="18"/>
    </row>
    <row r="248" spans="1:11" x14ac:dyDescent="0.3">
      <c r="A248" s="9">
        <f t="shared" si="26"/>
        <v>20</v>
      </c>
      <c r="B248" s="18">
        <v>6</v>
      </c>
      <c r="C248" s="18"/>
      <c r="D248" s="18">
        <f t="shared" si="22"/>
        <v>1651.96</v>
      </c>
      <c r="E248" s="18"/>
      <c r="F248" s="23">
        <f t="shared" si="23"/>
        <v>549.69615021250229</v>
      </c>
      <c r="G248" s="18"/>
      <c r="H248" s="23">
        <f t="shared" si="24"/>
        <v>1102.2638497874977</v>
      </c>
      <c r="I248" s="18"/>
      <c r="J248" s="23">
        <f t="shared" si="25"/>
        <v>169478.38788411545</v>
      </c>
      <c r="K248" s="18"/>
    </row>
    <row r="249" spans="1:11" x14ac:dyDescent="0.3">
      <c r="A249" s="9">
        <f t="shared" si="26"/>
        <v>20</v>
      </c>
      <c r="B249" s="18">
        <v>7</v>
      </c>
      <c r="C249" s="18"/>
      <c r="D249" s="18">
        <f t="shared" si="22"/>
        <v>1651.96</v>
      </c>
      <c r="E249" s="18"/>
      <c r="F249" s="23">
        <f t="shared" si="23"/>
        <v>546.14410495656205</v>
      </c>
      <c r="G249" s="18"/>
      <c r="H249" s="23">
        <f t="shared" si="24"/>
        <v>1105.8158950434381</v>
      </c>
      <c r="I249" s="18"/>
      <c r="J249" s="23">
        <f t="shared" si="25"/>
        <v>168372.57198907202</v>
      </c>
      <c r="K249" s="18"/>
    </row>
    <row r="250" spans="1:11" x14ac:dyDescent="0.3">
      <c r="A250" s="9">
        <f t="shared" si="26"/>
        <v>20</v>
      </c>
      <c r="B250" s="18">
        <v>8</v>
      </c>
      <c r="C250" s="18"/>
      <c r="D250" s="18">
        <f t="shared" si="22"/>
        <v>1651.96</v>
      </c>
      <c r="E250" s="18"/>
      <c r="F250" s="23">
        <f t="shared" si="23"/>
        <v>542.58061323478455</v>
      </c>
      <c r="G250" s="18"/>
      <c r="H250" s="23">
        <f t="shared" si="24"/>
        <v>1109.3793867652155</v>
      </c>
      <c r="I250" s="18"/>
      <c r="J250" s="23">
        <f t="shared" si="25"/>
        <v>167263.19260230681</v>
      </c>
      <c r="K250" s="18"/>
    </row>
    <row r="251" spans="1:11" x14ac:dyDescent="0.3">
      <c r="A251" s="9">
        <f t="shared" si="26"/>
        <v>20</v>
      </c>
      <c r="B251" s="18">
        <v>9</v>
      </c>
      <c r="C251" s="18"/>
      <c r="D251" s="18">
        <f t="shared" si="22"/>
        <v>1651.96</v>
      </c>
      <c r="E251" s="18"/>
      <c r="F251" s="23">
        <f t="shared" si="23"/>
        <v>539.0056381609337</v>
      </c>
      <c r="G251" s="18"/>
      <c r="H251" s="23">
        <f t="shared" si="24"/>
        <v>1112.9543618390662</v>
      </c>
      <c r="I251" s="18"/>
      <c r="J251" s="23">
        <f t="shared" si="25"/>
        <v>166150.23824046773</v>
      </c>
      <c r="K251" s="18"/>
    </row>
    <row r="252" spans="1:11" x14ac:dyDescent="0.3">
      <c r="A252" s="9">
        <f t="shared" si="26"/>
        <v>20</v>
      </c>
      <c r="B252" s="18">
        <v>10</v>
      </c>
      <c r="C252" s="18"/>
      <c r="D252" s="18">
        <f t="shared" si="22"/>
        <v>1651.96</v>
      </c>
      <c r="E252" s="18"/>
      <c r="F252" s="23">
        <f t="shared" si="23"/>
        <v>535.41914272990732</v>
      </c>
      <c r="G252" s="18"/>
      <c r="H252" s="23">
        <f t="shared" si="24"/>
        <v>1116.5408572700926</v>
      </c>
      <c r="I252" s="18"/>
      <c r="J252" s="23">
        <f t="shared" si="25"/>
        <v>165033.69738319764</v>
      </c>
      <c r="K252" s="18"/>
    </row>
    <row r="253" spans="1:11" x14ac:dyDescent="0.3">
      <c r="A253" s="9">
        <f t="shared" si="26"/>
        <v>20</v>
      </c>
      <c r="B253" s="18">
        <v>11</v>
      </c>
      <c r="C253" s="18"/>
      <c r="D253" s="18">
        <f t="shared" si="22"/>
        <v>1651.96</v>
      </c>
      <c r="E253" s="18"/>
      <c r="F253" s="23">
        <f t="shared" si="23"/>
        <v>531.82108981735439</v>
      </c>
      <c r="G253" s="18"/>
      <c r="H253" s="23">
        <f t="shared" si="24"/>
        <v>1120.1389101826458</v>
      </c>
      <c r="I253" s="18"/>
      <c r="J253" s="23">
        <f t="shared" si="25"/>
        <v>163913.558473015</v>
      </c>
      <c r="K253" s="18"/>
    </row>
    <row r="254" spans="1:11" x14ac:dyDescent="0.3">
      <c r="A254" s="9">
        <f t="shared" si="26"/>
        <v>20</v>
      </c>
      <c r="B254" s="18">
        <v>12</v>
      </c>
      <c r="C254" s="18"/>
      <c r="D254" s="18">
        <f t="shared" si="22"/>
        <v>1651.96</v>
      </c>
      <c r="E254" s="18"/>
      <c r="F254" s="23">
        <f t="shared" si="23"/>
        <v>528.21144217929088</v>
      </c>
      <c r="G254" s="18"/>
      <c r="H254" s="23">
        <f t="shared" si="24"/>
        <v>1123.7485578207093</v>
      </c>
      <c r="I254" s="18"/>
      <c r="J254" s="23">
        <f t="shared" si="25"/>
        <v>162789.80991519429</v>
      </c>
      <c r="K254" s="18"/>
    </row>
    <row r="255" spans="1:11" x14ac:dyDescent="0.3">
      <c r="A255" s="9">
        <f t="shared" si="26"/>
        <v>21</v>
      </c>
      <c r="B255" s="27">
        <v>1</v>
      </c>
      <c r="C255" s="29"/>
      <c r="D255" s="18">
        <f t="shared" si="22"/>
        <v>1651.96</v>
      </c>
      <c r="E255" s="18"/>
      <c r="F255" s="23">
        <f t="shared" si="23"/>
        <v>524.59016245171358</v>
      </c>
      <c r="G255" s="18"/>
      <c r="H255" s="23">
        <f t="shared" si="24"/>
        <v>1127.3698375482863</v>
      </c>
      <c r="I255" s="18"/>
      <c r="J255" s="23">
        <f t="shared" si="25"/>
        <v>161662.440077646</v>
      </c>
      <c r="K255" s="18"/>
    </row>
    <row r="256" spans="1:11" x14ac:dyDescent="0.3">
      <c r="A256" s="9">
        <f t="shared" si="26"/>
        <v>21</v>
      </c>
      <c r="B256" s="27">
        <v>2</v>
      </c>
      <c r="C256" s="29"/>
      <c r="D256" s="18">
        <f t="shared" si="22"/>
        <v>1651.96</v>
      </c>
      <c r="E256" s="18"/>
      <c r="F256" s="23">
        <f t="shared" si="23"/>
        <v>520.95721315021422</v>
      </c>
      <c r="G256" s="18"/>
      <c r="H256" s="23">
        <f t="shared" si="24"/>
        <v>1131.0027868497859</v>
      </c>
      <c r="I256" s="18"/>
      <c r="J256" s="23">
        <f t="shared" si="25"/>
        <v>160531.4372907962</v>
      </c>
      <c r="K256" s="18"/>
    </row>
    <row r="257" spans="1:11" x14ac:dyDescent="0.3">
      <c r="A257" s="9">
        <f t="shared" si="26"/>
        <v>21</v>
      </c>
      <c r="B257" s="18">
        <v>3</v>
      </c>
      <c r="C257" s="18"/>
      <c r="D257" s="18">
        <f t="shared" si="22"/>
        <v>1651.96</v>
      </c>
      <c r="E257" s="18"/>
      <c r="F257" s="23">
        <f t="shared" si="23"/>
        <v>517.31255666959078</v>
      </c>
      <c r="G257" s="18"/>
      <c r="H257" s="23">
        <f t="shared" si="24"/>
        <v>1134.6474433304093</v>
      </c>
      <c r="I257" s="18"/>
      <c r="J257" s="23">
        <f t="shared" si="25"/>
        <v>159396.78984746578</v>
      </c>
      <c r="K257" s="18"/>
    </row>
    <row r="258" spans="1:11" x14ac:dyDescent="0.3">
      <c r="A258" s="9">
        <f t="shared" si="26"/>
        <v>21</v>
      </c>
      <c r="B258" s="18">
        <v>4</v>
      </c>
      <c r="C258" s="18"/>
      <c r="D258" s="18">
        <f t="shared" si="22"/>
        <v>1651.96</v>
      </c>
      <c r="E258" s="18"/>
      <c r="F258" s="23">
        <f t="shared" si="23"/>
        <v>513.65615528345847</v>
      </c>
      <c r="G258" s="18"/>
      <c r="H258" s="23">
        <f t="shared" si="24"/>
        <v>1138.3038447165416</v>
      </c>
      <c r="I258" s="18"/>
      <c r="J258" s="23">
        <f t="shared" si="25"/>
        <v>158258.48600274924</v>
      </c>
      <c r="K258" s="18"/>
    </row>
    <row r="259" spans="1:11" x14ac:dyDescent="0.3">
      <c r="A259" s="9">
        <f t="shared" si="26"/>
        <v>21</v>
      </c>
      <c r="B259" s="18">
        <v>5</v>
      </c>
      <c r="C259" s="18"/>
      <c r="D259" s="18">
        <f t="shared" si="22"/>
        <v>1651.96</v>
      </c>
      <c r="E259" s="18"/>
      <c r="F259" s="23">
        <f t="shared" si="23"/>
        <v>509.98797114385945</v>
      </c>
      <c r="G259" s="18"/>
      <c r="H259" s="23">
        <f t="shared" si="24"/>
        <v>1141.9720288561407</v>
      </c>
      <c r="I259" s="18"/>
      <c r="J259" s="23">
        <f t="shared" si="25"/>
        <v>157116.5139738931</v>
      </c>
      <c r="K259" s="18"/>
    </row>
    <row r="260" spans="1:11" x14ac:dyDescent="0.3">
      <c r="A260" s="9">
        <f t="shared" si="26"/>
        <v>21</v>
      </c>
      <c r="B260" s="18">
        <v>6</v>
      </c>
      <c r="C260" s="18"/>
      <c r="D260" s="18">
        <f t="shared" si="22"/>
        <v>1651.96</v>
      </c>
      <c r="E260" s="18"/>
      <c r="F260" s="23">
        <f t="shared" si="23"/>
        <v>506.30796628087052</v>
      </c>
      <c r="G260" s="18"/>
      <c r="H260" s="23">
        <f t="shared" si="24"/>
        <v>1145.6520337191296</v>
      </c>
      <c r="I260" s="18"/>
      <c r="J260" s="23">
        <f t="shared" si="25"/>
        <v>155970.86194017399</v>
      </c>
      <c r="K260" s="18"/>
    </row>
    <row r="261" spans="1:11" x14ac:dyDescent="0.3">
      <c r="A261" s="9">
        <f t="shared" si="26"/>
        <v>21</v>
      </c>
      <c r="B261" s="18">
        <v>7</v>
      </c>
      <c r="C261" s="18"/>
      <c r="D261" s="18">
        <f t="shared" si="22"/>
        <v>1651.96</v>
      </c>
      <c r="E261" s="18"/>
      <c r="F261" s="23">
        <f t="shared" si="23"/>
        <v>502.61610260221067</v>
      </c>
      <c r="G261" s="18"/>
      <c r="H261" s="23">
        <f t="shared" si="24"/>
        <v>1149.3438973977893</v>
      </c>
      <c r="I261" s="18"/>
      <c r="J261" s="23">
        <f t="shared" si="25"/>
        <v>154821.51804277621</v>
      </c>
      <c r="K261" s="18"/>
    </row>
    <row r="262" spans="1:11" x14ac:dyDescent="0.3">
      <c r="A262" s="9">
        <f t="shared" si="26"/>
        <v>21</v>
      </c>
      <c r="B262" s="18">
        <v>8</v>
      </c>
      <c r="C262" s="18"/>
      <c r="D262" s="18">
        <f t="shared" si="22"/>
        <v>1651.96</v>
      </c>
      <c r="E262" s="18"/>
      <c r="F262" s="23">
        <f t="shared" si="23"/>
        <v>498.91234189284637</v>
      </c>
      <c r="G262" s="18"/>
      <c r="H262" s="23">
        <f t="shared" si="24"/>
        <v>1153.0476581071537</v>
      </c>
      <c r="I262" s="18"/>
      <c r="J262" s="23">
        <f t="shared" si="25"/>
        <v>153668.47038466905</v>
      </c>
      <c r="K262" s="18"/>
    </row>
    <row r="263" spans="1:11" x14ac:dyDescent="0.3">
      <c r="A263" s="9">
        <f t="shared" si="26"/>
        <v>21</v>
      </c>
      <c r="B263" s="18">
        <v>9</v>
      </c>
      <c r="C263" s="18"/>
      <c r="D263" s="18">
        <f t="shared" si="22"/>
        <v>1651.96</v>
      </c>
      <c r="E263" s="18"/>
      <c r="F263" s="23">
        <f t="shared" si="23"/>
        <v>495.19664581459602</v>
      </c>
      <c r="G263" s="18"/>
      <c r="H263" s="23">
        <f t="shared" si="24"/>
        <v>1156.7633541854041</v>
      </c>
      <c r="I263" s="18"/>
      <c r="J263" s="23">
        <f t="shared" si="25"/>
        <v>152511.70703048364</v>
      </c>
      <c r="K263" s="18"/>
    </row>
    <row r="264" spans="1:11" x14ac:dyDescent="0.3">
      <c r="A264" s="9">
        <f t="shared" si="26"/>
        <v>21</v>
      </c>
      <c r="B264" s="18">
        <v>10</v>
      </c>
      <c r="C264" s="18"/>
      <c r="D264" s="18">
        <f t="shared" si="22"/>
        <v>1651.96</v>
      </c>
      <c r="E264" s="18"/>
      <c r="F264" s="23">
        <f t="shared" si="23"/>
        <v>491.46897590573354</v>
      </c>
      <c r="G264" s="18"/>
      <c r="H264" s="23">
        <f t="shared" si="24"/>
        <v>1160.4910240942665</v>
      </c>
      <c r="I264" s="18"/>
      <c r="J264" s="23">
        <f t="shared" si="25"/>
        <v>151351.21600638938</v>
      </c>
      <c r="K264" s="18"/>
    </row>
    <row r="265" spans="1:11" x14ac:dyDescent="0.3">
      <c r="A265" s="9">
        <f t="shared" si="26"/>
        <v>21</v>
      </c>
      <c r="B265" s="18">
        <v>11</v>
      </c>
      <c r="C265" s="18"/>
      <c r="D265" s="18">
        <f t="shared" si="22"/>
        <v>1651.96</v>
      </c>
      <c r="E265" s="18"/>
      <c r="F265" s="23">
        <f t="shared" si="23"/>
        <v>487.7292935805898</v>
      </c>
      <c r="G265" s="18"/>
      <c r="H265" s="23">
        <f t="shared" si="24"/>
        <v>1164.2307064194101</v>
      </c>
      <c r="I265" s="18"/>
      <c r="J265" s="23">
        <f t="shared" si="25"/>
        <v>150186.98529996997</v>
      </c>
      <c r="K265" s="18"/>
    </row>
    <row r="266" spans="1:11" x14ac:dyDescent="0.3">
      <c r="A266" s="9">
        <f t="shared" si="26"/>
        <v>21</v>
      </c>
      <c r="B266" s="18">
        <v>12</v>
      </c>
      <c r="C266" s="18"/>
      <c r="D266" s="18">
        <f t="shared" si="22"/>
        <v>1651.96</v>
      </c>
      <c r="E266" s="18"/>
      <c r="F266" s="23">
        <f t="shared" si="23"/>
        <v>483.97756012915323</v>
      </c>
      <c r="G266" s="18"/>
      <c r="H266" s="23">
        <f t="shared" si="24"/>
        <v>1167.9824398708467</v>
      </c>
      <c r="I266" s="18"/>
      <c r="J266" s="23">
        <f t="shared" si="25"/>
        <v>149019.00286009911</v>
      </c>
      <c r="K266" s="18"/>
    </row>
    <row r="267" spans="1:11" x14ac:dyDescent="0.3">
      <c r="A267" s="9">
        <f t="shared" si="26"/>
        <v>22</v>
      </c>
      <c r="B267" s="27">
        <v>1</v>
      </c>
      <c r="C267" s="29"/>
      <c r="D267" s="18">
        <f t="shared" si="22"/>
        <v>1651.96</v>
      </c>
      <c r="E267" s="18"/>
      <c r="F267" s="23">
        <f t="shared" si="23"/>
        <v>480.21373671666936</v>
      </c>
      <c r="G267" s="18"/>
      <c r="H267" s="23">
        <f t="shared" si="24"/>
        <v>1171.7462632833308</v>
      </c>
      <c r="I267" s="18"/>
      <c r="J267" s="23">
        <f t="shared" si="25"/>
        <v>147847.25659681577</v>
      </c>
      <c r="K267" s="18"/>
    </row>
    <row r="268" spans="1:11" x14ac:dyDescent="0.3">
      <c r="A268" s="9">
        <f t="shared" si="26"/>
        <v>22</v>
      </c>
      <c r="B268" s="27">
        <v>2</v>
      </c>
      <c r="C268" s="29"/>
      <c r="D268" s="18">
        <f t="shared" si="22"/>
        <v>1651.96</v>
      </c>
      <c r="E268" s="18"/>
      <c r="F268" s="23">
        <f t="shared" si="23"/>
        <v>476.43778438323886</v>
      </c>
      <c r="G268" s="18"/>
      <c r="H268" s="23">
        <f t="shared" si="24"/>
        <v>1175.5222156167611</v>
      </c>
      <c r="I268" s="18"/>
      <c r="J268" s="23">
        <f t="shared" si="25"/>
        <v>146671.734381199</v>
      </c>
      <c r="K268" s="18"/>
    </row>
    <row r="269" spans="1:11" x14ac:dyDescent="0.3">
      <c r="A269" s="9">
        <f>INT((ROW()-3)/12)</f>
        <v>22</v>
      </c>
      <c r="B269" s="18">
        <v>3</v>
      </c>
      <c r="C269" s="18"/>
      <c r="D269" s="18">
        <f t="shared" si="22"/>
        <v>1651.96</v>
      </c>
      <c r="E269" s="18"/>
      <c r="F269" s="23">
        <f t="shared" si="23"/>
        <v>472.64966404341379</v>
      </c>
      <c r="G269" s="18"/>
      <c r="H269" s="23">
        <f t="shared" si="24"/>
        <v>1179.3103359565862</v>
      </c>
      <c r="I269" s="18"/>
      <c r="J269" s="23">
        <f t="shared" si="25"/>
        <v>145492.42404524243</v>
      </c>
      <c r="K269" s="18"/>
    </row>
    <row r="270" spans="1:11" x14ac:dyDescent="0.3">
      <c r="A270" s="9">
        <f t="shared" ref="A270:A310" si="27">INT((ROW()-3)/12)</f>
        <v>22</v>
      </c>
      <c r="B270" s="18">
        <v>4</v>
      </c>
      <c r="C270" s="18"/>
      <c r="D270" s="18">
        <f t="shared" si="22"/>
        <v>1651.96</v>
      </c>
      <c r="E270" s="18"/>
      <c r="F270" s="23">
        <f t="shared" si="23"/>
        <v>468.84933648579374</v>
      </c>
      <c r="G270" s="18"/>
      <c r="H270" s="23">
        <f t="shared" si="24"/>
        <v>1183.1106635142064</v>
      </c>
      <c r="I270" s="18"/>
      <c r="J270" s="23">
        <f t="shared" si="25"/>
        <v>144309.31338172822</v>
      </c>
      <c r="K270" s="18"/>
    </row>
    <row r="271" spans="1:11" x14ac:dyDescent="0.3">
      <c r="A271" s="9">
        <f t="shared" si="27"/>
        <v>22</v>
      </c>
      <c r="B271" s="18">
        <v>5</v>
      </c>
      <c r="C271" s="18"/>
      <c r="D271" s="18">
        <f t="shared" si="22"/>
        <v>1651.96</v>
      </c>
      <c r="E271" s="18"/>
      <c r="F271" s="23">
        <f t="shared" si="23"/>
        <v>465.03676237261919</v>
      </c>
      <c r="G271" s="18"/>
      <c r="H271" s="23">
        <f t="shared" si="24"/>
        <v>1186.9232376273808</v>
      </c>
      <c r="I271" s="18"/>
      <c r="J271" s="23">
        <f t="shared" si="25"/>
        <v>143122.39014410085</v>
      </c>
      <c r="K271" s="18"/>
    </row>
    <row r="272" spans="1:11" x14ac:dyDescent="0.3">
      <c r="A272" s="9">
        <f t="shared" si="27"/>
        <v>22</v>
      </c>
      <c r="B272" s="18">
        <v>6</v>
      </c>
      <c r="C272" s="18"/>
      <c r="D272" s="18">
        <f t="shared" ref="D272:D335" si="28">$O$7</f>
        <v>1651.96</v>
      </c>
      <c r="E272" s="18"/>
      <c r="F272" s="23">
        <f t="shared" ref="F272:F335" si="29">J271*$O$8</f>
        <v>461.21190223936497</v>
      </c>
      <c r="G272" s="18"/>
      <c r="H272" s="23">
        <f t="shared" ref="H272:H335" si="30">D272-F272</f>
        <v>1190.7480977606351</v>
      </c>
      <c r="I272" s="18"/>
      <c r="J272" s="23">
        <f t="shared" ref="J272:J335" si="31">J271-H272</f>
        <v>141931.64204634022</v>
      </c>
      <c r="K272" s="18"/>
    </row>
    <row r="273" spans="1:11" x14ac:dyDescent="0.3">
      <c r="A273" s="9">
        <f t="shared" si="27"/>
        <v>22</v>
      </c>
      <c r="B273" s="18">
        <v>7</v>
      </c>
      <c r="C273" s="18"/>
      <c r="D273" s="18">
        <f t="shared" si="28"/>
        <v>1651.96</v>
      </c>
      <c r="E273" s="18"/>
      <c r="F273" s="23">
        <f t="shared" si="29"/>
        <v>457.37471649433138</v>
      </c>
      <c r="G273" s="18"/>
      <c r="H273" s="23">
        <f t="shared" si="30"/>
        <v>1194.5852835056687</v>
      </c>
      <c r="I273" s="18"/>
      <c r="J273" s="23">
        <f t="shared" si="31"/>
        <v>140737.05676283455</v>
      </c>
      <c r="K273" s="18"/>
    </row>
    <row r="274" spans="1:11" x14ac:dyDescent="0.3">
      <c r="A274" s="9">
        <f t="shared" si="27"/>
        <v>22</v>
      </c>
      <c r="B274" s="18">
        <v>8</v>
      </c>
      <c r="C274" s="18"/>
      <c r="D274" s="18">
        <f t="shared" si="28"/>
        <v>1651.96</v>
      </c>
      <c r="E274" s="18"/>
      <c r="F274" s="23">
        <f t="shared" si="29"/>
        <v>453.52516541823434</v>
      </c>
      <c r="G274" s="18"/>
      <c r="H274" s="23">
        <f t="shared" si="30"/>
        <v>1198.4348345817657</v>
      </c>
      <c r="I274" s="18"/>
      <c r="J274" s="23">
        <f t="shared" si="31"/>
        <v>139538.62192825277</v>
      </c>
      <c r="K274" s="18"/>
    </row>
    <row r="275" spans="1:11" x14ac:dyDescent="0.3">
      <c r="A275" s="9">
        <f t="shared" si="27"/>
        <v>22</v>
      </c>
      <c r="B275" s="18">
        <v>9</v>
      </c>
      <c r="C275" s="18"/>
      <c r="D275" s="18">
        <f t="shared" si="28"/>
        <v>1651.96</v>
      </c>
      <c r="E275" s="18"/>
      <c r="F275" s="23">
        <f t="shared" si="29"/>
        <v>449.66320916379459</v>
      </c>
      <c r="G275" s="18"/>
      <c r="H275" s="23">
        <f t="shared" si="30"/>
        <v>1202.2967908362054</v>
      </c>
      <c r="I275" s="18"/>
      <c r="J275" s="23">
        <f t="shared" si="31"/>
        <v>138336.32513741657</v>
      </c>
      <c r="K275" s="18"/>
    </row>
    <row r="276" spans="1:11" x14ac:dyDescent="0.3">
      <c r="A276" s="9">
        <f t="shared" si="27"/>
        <v>22</v>
      </c>
      <c r="B276" s="18">
        <v>10</v>
      </c>
      <c r="C276" s="18"/>
      <c r="D276" s="18">
        <f t="shared" si="28"/>
        <v>1651.96</v>
      </c>
      <c r="E276" s="18"/>
      <c r="F276" s="23">
        <f t="shared" si="29"/>
        <v>445.78880775532491</v>
      </c>
      <c r="G276" s="18"/>
      <c r="H276" s="23">
        <f t="shared" si="30"/>
        <v>1206.1711922446752</v>
      </c>
      <c r="I276" s="18"/>
      <c r="J276" s="23">
        <f t="shared" si="31"/>
        <v>137130.15394517189</v>
      </c>
      <c r="K276" s="18"/>
    </row>
    <row r="277" spans="1:11" x14ac:dyDescent="0.3">
      <c r="A277" s="9">
        <f t="shared" si="27"/>
        <v>22</v>
      </c>
      <c r="B277" s="18">
        <v>11</v>
      </c>
      <c r="C277" s="18"/>
      <c r="D277" s="18">
        <f t="shared" si="28"/>
        <v>1651.96</v>
      </c>
      <c r="E277" s="18"/>
      <c r="F277" s="23">
        <f t="shared" si="29"/>
        <v>441.90192108831644</v>
      </c>
      <c r="G277" s="18"/>
      <c r="H277" s="23">
        <f t="shared" si="30"/>
        <v>1210.0580789116837</v>
      </c>
      <c r="I277" s="18"/>
      <c r="J277" s="23">
        <f t="shared" si="31"/>
        <v>135920.09586626021</v>
      </c>
      <c r="K277" s="18"/>
    </row>
    <row r="278" spans="1:11" x14ac:dyDescent="0.3">
      <c r="A278" s="9">
        <f t="shared" si="27"/>
        <v>22</v>
      </c>
      <c r="B278" s="18">
        <v>12</v>
      </c>
      <c r="C278" s="18"/>
      <c r="D278" s="18">
        <f t="shared" si="28"/>
        <v>1651.96</v>
      </c>
      <c r="E278" s="18"/>
      <c r="F278" s="23">
        <f t="shared" si="29"/>
        <v>438.00250892902352</v>
      </c>
      <c r="G278" s="18"/>
      <c r="H278" s="23">
        <f t="shared" si="30"/>
        <v>1213.9574910709766</v>
      </c>
      <c r="I278" s="18"/>
      <c r="J278" s="23">
        <f t="shared" si="31"/>
        <v>134706.13837518924</v>
      </c>
      <c r="K278" s="18"/>
    </row>
    <row r="279" spans="1:11" x14ac:dyDescent="0.3">
      <c r="A279" s="9">
        <f t="shared" si="27"/>
        <v>23</v>
      </c>
      <c r="B279" s="27">
        <v>1</v>
      </c>
      <c r="C279" s="29"/>
      <c r="D279" s="18">
        <f t="shared" si="28"/>
        <v>1651.96</v>
      </c>
      <c r="E279" s="18"/>
      <c r="F279" s="23">
        <f t="shared" si="29"/>
        <v>434.09053091404735</v>
      </c>
      <c r="G279" s="18"/>
      <c r="H279" s="23">
        <f t="shared" si="30"/>
        <v>1217.8694690859527</v>
      </c>
      <c r="I279" s="18"/>
      <c r="J279" s="23">
        <f t="shared" si="31"/>
        <v>133488.2689061033</v>
      </c>
      <c r="K279" s="18"/>
    </row>
    <row r="280" spans="1:11" x14ac:dyDescent="0.3">
      <c r="A280" s="9">
        <f t="shared" si="27"/>
        <v>23</v>
      </c>
      <c r="B280" s="27">
        <v>2</v>
      </c>
      <c r="C280" s="29"/>
      <c r="D280" s="18">
        <f t="shared" si="28"/>
        <v>1651.96</v>
      </c>
      <c r="E280" s="18"/>
      <c r="F280" s="23">
        <f t="shared" si="29"/>
        <v>430.16594654991792</v>
      </c>
      <c r="G280" s="18"/>
      <c r="H280" s="23">
        <f t="shared" si="30"/>
        <v>1221.7940534500822</v>
      </c>
      <c r="I280" s="18"/>
      <c r="J280" s="23">
        <f t="shared" si="31"/>
        <v>132266.47485265322</v>
      </c>
      <c r="K280" s="18"/>
    </row>
    <row r="281" spans="1:11" x14ac:dyDescent="0.3">
      <c r="A281" s="9">
        <f t="shared" si="27"/>
        <v>23</v>
      </c>
      <c r="B281" s="18">
        <v>3</v>
      </c>
      <c r="C281" s="18"/>
      <c r="D281" s="18">
        <f t="shared" si="28"/>
        <v>1651.96</v>
      </c>
      <c r="E281" s="18"/>
      <c r="F281" s="23">
        <f t="shared" si="29"/>
        <v>426.22871521267501</v>
      </c>
      <c r="G281" s="18"/>
      <c r="H281" s="23">
        <f t="shared" si="30"/>
        <v>1225.731284787325</v>
      </c>
      <c r="I281" s="18"/>
      <c r="J281" s="23">
        <f t="shared" si="31"/>
        <v>131040.74356786589</v>
      </c>
      <c r="K281" s="18"/>
    </row>
    <row r="282" spans="1:11" x14ac:dyDescent="0.3">
      <c r="A282" s="9">
        <f t="shared" si="27"/>
        <v>23</v>
      </c>
      <c r="B282" s="18">
        <v>4</v>
      </c>
      <c r="C282" s="18"/>
      <c r="D282" s="18">
        <f t="shared" si="28"/>
        <v>1651.96</v>
      </c>
      <c r="E282" s="18"/>
      <c r="F282" s="23">
        <f t="shared" si="29"/>
        <v>422.27879614744785</v>
      </c>
      <c r="G282" s="18"/>
      <c r="H282" s="23">
        <f t="shared" si="30"/>
        <v>1229.6812038525522</v>
      </c>
      <c r="I282" s="18"/>
      <c r="J282" s="23">
        <f t="shared" si="31"/>
        <v>129811.06236401334</v>
      </c>
      <c r="K282" s="18"/>
    </row>
    <row r="283" spans="1:11" x14ac:dyDescent="0.3">
      <c r="A283" s="9">
        <f t="shared" si="27"/>
        <v>23</v>
      </c>
      <c r="B283" s="18">
        <v>5</v>
      </c>
      <c r="C283" s="18"/>
      <c r="D283" s="18">
        <f t="shared" si="28"/>
        <v>1651.96</v>
      </c>
      <c r="E283" s="18"/>
      <c r="F283" s="23">
        <f t="shared" si="29"/>
        <v>418.31614846803302</v>
      </c>
      <c r="G283" s="18"/>
      <c r="H283" s="23">
        <f t="shared" si="30"/>
        <v>1233.6438515319669</v>
      </c>
      <c r="I283" s="18"/>
      <c r="J283" s="23">
        <f t="shared" si="31"/>
        <v>128577.41851248138</v>
      </c>
      <c r="K283" s="18"/>
    </row>
    <row r="284" spans="1:11" x14ac:dyDescent="0.3">
      <c r="A284" s="9">
        <f t="shared" si="27"/>
        <v>23</v>
      </c>
      <c r="B284" s="18">
        <v>6</v>
      </c>
      <c r="C284" s="18"/>
      <c r="D284" s="18">
        <f t="shared" si="28"/>
        <v>1651.96</v>
      </c>
      <c r="E284" s="18"/>
      <c r="F284" s="23">
        <f t="shared" si="29"/>
        <v>414.34073115647124</v>
      </c>
      <c r="G284" s="18"/>
      <c r="H284" s="23">
        <f t="shared" si="30"/>
        <v>1237.6192688435287</v>
      </c>
      <c r="I284" s="18"/>
      <c r="J284" s="23">
        <f t="shared" si="31"/>
        <v>127339.79924363786</v>
      </c>
      <c r="K284" s="18"/>
    </row>
    <row r="285" spans="1:11" x14ac:dyDescent="0.3">
      <c r="A285" s="9">
        <f t="shared" si="27"/>
        <v>23</v>
      </c>
      <c r="B285" s="18">
        <v>7</v>
      </c>
      <c r="C285" s="18"/>
      <c r="D285" s="18">
        <f t="shared" si="28"/>
        <v>1651.96</v>
      </c>
      <c r="E285" s="18"/>
      <c r="F285" s="23">
        <f t="shared" si="29"/>
        <v>410.35250306262299</v>
      </c>
      <c r="G285" s="18"/>
      <c r="H285" s="23">
        <f t="shared" si="30"/>
        <v>1241.6074969373772</v>
      </c>
      <c r="I285" s="18"/>
      <c r="J285" s="23">
        <f t="shared" si="31"/>
        <v>126098.19174670048</v>
      </c>
      <c r="K285" s="18"/>
    </row>
    <row r="286" spans="1:11" x14ac:dyDescent="0.3">
      <c r="A286" s="9">
        <f t="shared" si="27"/>
        <v>23</v>
      </c>
      <c r="B286" s="18">
        <v>8</v>
      </c>
      <c r="C286" s="18"/>
      <c r="D286" s="18">
        <f t="shared" si="28"/>
        <v>1651.96</v>
      </c>
      <c r="E286" s="18"/>
      <c r="F286" s="23">
        <f t="shared" si="29"/>
        <v>406.35142290374233</v>
      </c>
      <c r="G286" s="18"/>
      <c r="H286" s="23">
        <f t="shared" si="30"/>
        <v>1245.6085770962577</v>
      </c>
      <c r="I286" s="18"/>
      <c r="J286" s="23">
        <f t="shared" si="31"/>
        <v>124852.58316960423</v>
      </c>
      <c r="K286" s="18"/>
    </row>
    <row r="287" spans="1:11" x14ac:dyDescent="0.3">
      <c r="A287" s="9">
        <f t="shared" si="27"/>
        <v>23</v>
      </c>
      <c r="B287" s="18">
        <v>9</v>
      </c>
      <c r="C287" s="18"/>
      <c r="D287" s="18">
        <f t="shared" si="28"/>
        <v>1651.96</v>
      </c>
      <c r="E287" s="18"/>
      <c r="F287" s="23">
        <f t="shared" si="29"/>
        <v>402.33744926404967</v>
      </c>
      <c r="G287" s="18"/>
      <c r="H287" s="23">
        <f t="shared" si="30"/>
        <v>1249.6225507359504</v>
      </c>
      <c r="I287" s="18"/>
      <c r="J287" s="23">
        <f t="shared" si="31"/>
        <v>123602.96061886828</v>
      </c>
      <c r="K287" s="18"/>
    </row>
    <row r="288" spans="1:11" x14ac:dyDescent="0.3">
      <c r="A288" s="9">
        <f t="shared" si="27"/>
        <v>23</v>
      </c>
      <c r="B288" s="18">
        <v>10</v>
      </c>
      <c r="C288" s="18"/>
      <c r="D288" s="18">
        <f t="shared" si="28"/>
        <v>1651.96</v>
      </c>
      <c r="E288" s="18"/>
      <c r="F288" s="23">
        <f t="shared" si="29"/>
        <v>398.31054059430306</v>
      </c>
      <c r="G288" s="18"/>
      <c r="H288" s="23">
        <f t="shared" si="30"/>
        <v>1253.6494594056969</v>
      </c>
      <c r="I288" s="18"/>
      <c r="J288" s="23">
        <f t="shared" si="31"/>
        <v>122349.31115946258</v>
      </c>
      <c r="K288" s="18"/>
    </row>
    <row r="289" spans="1:11" x14ac:dyDescent="0.3">
      <c r="A289" s="9">
        <f t="shared" si="27"/>
        <v>23</v>
      </c>
      <c r="B289" s="18">
        <v>11</v>
      </c>
      <c r="C289" s="18"/>
      <c r="D289" s="18">
        <f t="shared" si="28"/>
        <v>1651.96</v>
      </c>
      <c r="E289" s="18"/>
      <c r="F289" s="23">
        <f t="shared" si="29"/>
        <v>394.27065521136819</v>
      </c>
      <c r="G289" s="18"/>
      <c r="H289" s="23">
        <f t="shared" si="30"/>
        <v>1257.6893447886318</v>
      </c>
      <c r="I289" s="18"/>
      <c r="J289" s="23">
        <f t="shared" si="31"/>
        <v>121091.62181467396</v>
      </c>
      <c r="K289" s="18"/>
    </row>
    <row r="290" spans="1:11" x14ac:dyDescent="0.3">
      <c r="A290" s="9">
        <f t="shared" si="27"/>
        <v>23</v>
      </c>
      <c r="B290" s="18">
        <v>12</v>
      </c>
      <c r="C290" s="18"/>
      <c r="D290" s="18">
        <f t="shared" si="28"/>
        <v>1651.96</v>
      </c>
      <c r="E290" s="18"/>
      <c r="F290" s="23">
        <f t="shared" si="29"/>
        <v>390.21775129778683</v>
      </c>
      <c r="G290" s="18"/>
      <c r="H290" s="23">
        <f t="shared" si="30"/>
        <v>1261.7422487022131</v>
      </c>
      <c r="I290" s="18"/>
      <c r="J290" s="23">
        <f t="shared" si="31"/>
        <v>119829.87956597174</v>
      </c>
      <c r="K290" s="18"/>
    </row>
    <row r="291" spans="1:11" x14ac:dyDescent="0.3">
      <c r="A291" s="9">
        <f t="shared" si="27"/>
        <v>24</v>
      </c>
      <c r="B291" s="27">
        <v>1</v>
      </c>
      <c r="C291" s="29"/>
      <c r="D291" s="18">
        <f t="shared" si="28"/>
        <v>1651.96</v>
      </c>
      <c r="E291" s="18"/>
      <c r="F291" s="23">
        <f t="shared" si="29"/>
        <v>386.15178690134394</v>
      </c>
      <c r="G291" s="18"/>
      <c r="H291" s="23">
        <f t="shared" si="30"/>
        <v>1265.8082130986561</v>
      </c>
      <c r="I291" s="18"/>
      <c r="J291" s="23">
        <f t="shared" si="31"/>
        <v>118564.07135287308</v>
      </c>
      <c r="K291" s="18"/>
    </row>
    <row r="292" spans="1:11" x14ac:dyDescent="0.3">
      <c r="A292" s="9">
        <f t="shared" si="27"/>
        <v>24</v>
      </c>
      <c r="B292" s="27">
        <v>2</v>
      </c>
      <c r="C292" s="29"/>
      <c r="D292" s="18">
        <f t="shared" si="28"/>
        <v>1651.96</v>
      </c>
      <c r="E292" s="18"/>
      <c r="F292" s="23">
        <f t="shared" si="29"/>
        <v>382.07271993463354</v>
      </c>
      <c r="G292" s="18"/>
      <c r="H292" s="23">
        <f t="shared" si="30"/>
        <v>1269.8872800653664</v>
      </c>
      <c r="I292" s="18"/>
      <c r="J292" s="23">
        <f t="shared" si="31"/>
        <v>117294.18407280772</v>
      </c>
      <c r="K292" s="18"/>
    </row>
    <row r="293" spans="1:11" x14ac:dyDescent="0.3">
      <c r="A293" s="9">
        <f t="shared" si="27"/>
        <v>24</v>
      </c>
      <c r="B293" s="18">
        <v>3</v>
      </c>
      <c r="C293" s="18"/>
      <c r="D293" s="18">
        <f t="shared" si="28"/>
        <v>1651.96</v>
      </c>
      <c r="E293" s="18"/>
      <c r="F293" s="23">
        <f t="shared" si="29"/>
        <v>377.98050817462291</v>
      </c>
      <c r="G293" s="18"/>
      <c r="H293" s="23">
        <f t="shared" si="30"/>
        <v>1273.9794918253772</v>
      </c>
      <c r="I293" s="18"/>
      <c r="J293" s="23">
        <f t="shared" si="31"/>
        <v>116020.20458098235</v>
      </c>
      <c r="K293" s="18"/>
    </row>
    <row r="294" spans="1:11" x14ac:dyDescent="0.3">
      <c r="A294" s="9">
        <f t="shared" si="27"/>
        <v>24</v>
      </c>
      <c r="B294" s="18">
        <v>4</v>
      </c>
      <c r="C294" s="18"/>
      <c r="D294" s="18">
        <f t="shared" si="28"/>
        <v>1651.96</v>
      </c>
      <c r="E294" s="18"/>
      <c r="F294" s="23">
        <f t="shared" si="29"/>
        <v>373.87510926221563</v>
      </c>
      <c r="G294" s="18"/>
      <c r="H294" s="23">
        <f t="shared" si="30"/>
        <v>1278.0848907377845</v>
      </c>
      <c r="I294" s="18"/>
      <c r="J294" s="23">
        <f t="shared" si="31"/>
        <v>114742.11969024457</v>
      </c>
      <c r="K294" s="18"/>
    </row>
    <row r="295" spans="1:11" x14ac:dyDescent="0.3">
      <c r="A295" s="9">
        <f t="shared" si="27"/>
        <v>24</v>
      </c>
      <c r="B295" s="18">
        <v>5</v>
      </c>
      <c r="C295" s="18"/>
      <c r="D295" s="18">
        <f t="shared" si="28"/>
        <v>1651.96</v>
      </c>
      <c r="E295" s="18"/>
      <c r="F295" s="23">
        <f t="shared" si="29"/>
        <v>369.75648070181313</v>
      </c>
      <c r="G295" s="18"/>
      <c r="H295" s="23">
        <f t="shared" si="30"/>
        <v>1282.2035192981868</v>
      </c>
      <c r="I295" s="18"/>
      <c r="J295" s="23">
        <f t="shared" si="31"/>
        <v>113459.91617094638</v>
      </c>
      <c r="K295" s="18"/>
    </row>
    <row r="296" spans="1:11" x14ac:dyDescent="0.3">
      <c r="A296" s="9">
        <f t="shared" si="27"/>
        <v>24</v>
      </c>
      <c r="B296" s="18">
        <v>6</v>
      </c>
      <c r="C296" s="18"/>
      <c r="D296" s="18">
        <f t="shared" si="28"/>
        <v>1651.96</v>
      </c>
      <c r="E296" s="18"/>
      <c r="F296" s="23">
        <f t="shared" si="29"/>
        <v>365.62457986087475</v>
      </c>
      <c r="G296" s="18"/>
      <c r="H296" s="23">
        <f t="shared" si="30"/>
        <v>1286.3354201391253</v>
      </c>
      <c r="I296" s="18"/>
      <c r="J296" s="23">
        <f t="shared" si="31"/>
        <v>112173.58075080726</v>
      </c>
      <c r="K296" s="18"/>
    </row>
    <row r="297" spans="1:11" x14ac:dyDescent="0.3">
      <c r="A297" s="9">
        <f t="shared" si="27"/>
        <v>24</v>
      </c>
      <c r="B297" s="18">
        <v>7</v>
      </c>
      <c r="C297" s="18"/>
      <c r="D297" s="18">
        <f t="shared" si="28"/>
        <v>1651.96</v>
      </c>
      <c r="E297" s="18"/>
      <c r="F297" s="23">
        <f t="shared" si="29"/>
        <v>361.47936396947642</v>
      </c>
      <c r="G297" s="18"/>
      <c r="H297" s="23">
        <f t="shared" si="30"/>
        <v>1290.4806360305236</v>
      </c>
      <c r="I297" s="18"/>
      <c r="J297" s="23">
        <f t="shared" si="31"/>
        <v>110883.10011477674</v>
      </c>
      <c r="K297" s="18"/>
    </row>
    <row r="298" spans="1:11" x14ac:dyDescent="0.3">
      <c r="A298" s="9">
        <f t="shared" si="27"/>
        <v>24</v>
      </c>
      <c r="B298" s="18">
        <v>8</v>
      </c>
      <c r="C298" s="18"/>
      <c r="D298" s="18">
        <f t="shared" si="28"/>
        <v>1651.96</v>
      </c>
      <c r="E298" s="18"/>
      <c r="F298" s="23">
        <f t="shared" si="29"/>
        <v>357.32079011986804</v>
      </c>
      <c r="G298" s="18"/>
      <c r="H298" s="23">
        <f t="shared" si="30"/>
        <v>1294.6392098801321</v>
      </c>
      <c r="I298" s="18"/>
      <c r="J298" s="23">
        <f t="shared" si="31"/>
        <v>109588.46090489661</v>
      </c>
      <c r="K298" s="18"/>
    </row>
    <row r="299" spans="1:11" x14ac:dyDescent="0.3">
      <c r="A299" s="9">
        <f t="shared" si="27"/>
        <v>24</v>
      </c>
      <c r="B299" s="18">
        <v>9</v>
      </c>
      <c r="C299" s="18"/>
      <c r="D299" s="18">
        <f t="shared" si="28"/>
        <v>1651.96</v>
      </c>
      <c r="E299" s="18"/>
      <c r="F299" s="23">
        <f t="shared" si="29"/>
        <v>353.14881526602932</v>
      </c>
      <c r="G299" s="18"/>
      <c r="H299" s="23">
        <f t="shared" si="30"/>
        <v>1298.8111847339708</v>
      </c>
      <c r="I299" s="18"/>
      <c r="J299" s="23">
        <f t="shared" si="31"/>
        <v>108289.64972016263</v>
      </c>
      <c r="K299" s="18"/>
    </row>
    <row r="300" spans="1:11" x14ac:dyDescent="0.3">
      <c r="A300" s="9">
        <f t="shared" si="27"/>
        <v>24</v>
      </c>
      <c r="B300" s="18">
        <v>10</v>
      </c>
      <c r="C300" s="18"/>
      <c r="D300" s="18">
        <f t="shared" si="28"/>
        <v>1651.96</v>
      </c>
      <c r="E300" s="18"/>
      <c r="F300" s="23">
        <f t="shared" si="29"/>
        <v>348.96339622322409</v>
      </c>
      <c r="G300" s="18"/>
      <c r="H300" s="23">
        <f t="shared" si="30"/>
        <v>1302.9966037767758</v>
      </c>
      <c r="I300" s="18"/>
      <c r="J300" s="23">
        <f t="shared" si="31"/>
        <v>106986.65311638586</v>
      </c>
      <c r="K300" s="18"/>
    </row>
    <row r="301" spans="1:11" x14ac:dyDescent="0.3">
      <c r="A301" s="9">
        <f t="shared" si="27"/>
        <v>24</v>
      </c>
      <c r="B301" s="18">
        <v>11</v>
      </c>
      <c r="C301" s="18"/>
      <c r="D301" s="18">
        <f t="shared" si="28"/>
        <v>1651.96</v>
      </c>
      <c r="E301" s="18"/>
      <c r="F301" s="23">
        <f t="shared" si="29"/>
        <v>344.76448966755345</v>
      </c>
      <c r="G301" s="18"/>
      <c r="H301" s="23">
        <f t="shared" si="30"/>
        <v>1307.1955103324467</v>
      </c>
      <c r="I301" s="18"/>
      <c r="J301" s="23">
        <f t="shared" si="31"/>
        <v>105679.45760605342</v>
      </c>
      <c r="K301" s="18"/>
    </row>
    <row r="302" spans="1:11" x14ac:dyDescent="0.3">
      <c r="A302" s="9">
        <f t="shared" si="27"/>
        <v>24</v>
      </c>
      <c r="B302" s="18">
        <v>12</v>
      </c>
      <c r="C302" s="18"/>
      <c r="D302" s="18">
        <f t="shared" si="28"/>
        <v>1651.96</v>
      </c>
      <c r="E302" s="18"/>
      <c r="F302" s="23">
        <f t="shared" si="29"/>
        <v>340.55205213550715</v>
      </c>
      <c r="G302" s="18"/>
      <c r="H302" s="23">
        <f t="shared" si="30"/>
        <v>1311.4079478644928</v>
      </c>
      <c r="I302" s="18"/>
      <c r="J302" s="23">
        <f t="shared" si="31"/>
        <v>104368.04965818892</v>
      </c>
      <c r="K302" s="18"/>
    </row>
    <row r="303" spans="1:11" x14ac:dyDescent="0.3">
      <c r="A303" s="9">
        <f t="shared" si="27"/>
        <v>25</v>
      </c>
      <c r="B303" s="27">
        <v>1</v>
      </c>
      <c r="C303" s="29"/>
      <c r="D303" s="18">
        <f t="shared" si="28"/>
        <v>1651.96</v>
      </c>
      <c r="E303" s="18"/>
      <c r="F303" s="23">
        <f t="shared" si="29"/>
        <v>336.32604002351377</v>
      </c>
      <c r="G303" s="18"/>
      <c r="H303" s="23">
        <f t="shared" si="30"/>
        <v>1315.6339599764863</v>
      </c>
      <c r="I303" s="18"/>
      <c r="J303" s="23">
        <f t="shared" si="31"/>
        <v>103052.41569821243</v>
      </c>
      <c r="K303" s="18"/>
    </row>
    <row r="304" spans="1:11" x14ac:dyDescent="0.3">
      <c r="A304" s="9">
        <f t="shared" si="27"/>
        <v>25</v>
      </c>
      <c r="B304" s="27">
        <v>2</v>
      </c>
      <c r="C304" s="29"/>
      <c r="D304" s="18">
        <f t="shared" si="28"/>
        <v>1651.96</v>
      </c>
      <c r="E304" s="18"/>
      <c r="F304" s="23">
        <f t="shared" si="29"/>
        <v>332.08640958748953</v>
      </c>
      <c r="G304" s="18"/>
      <c r="H304" s="23">
        <f t="shared" si="30"/>
        <v>1319.8735904125106</v>
      </c>
      <c r="I304" s="18"/>
      <c r="J304" s="23">
        <f t="shared" si="31"/>
        <v>101732.54210779992</v>
      </c>
      <c r="K304" s="18"/>
    </row>
    <row r="305" spans="1:11" x14ac:dyDescent="0.3">
      <c r="A305" s="9">
        <f t="shared" si="27"/>
        <v>25</v>
      </c>
      <c r="B305" s="18">
        <v>3</v>
      </c>
      <c r="C305" s="18"/>
      <c r="D305" s="18">
        <f t="shared" si="28"/>
        <v>1651.96</v>
      </c>
      <c r="E305" s="18"/>
      <c r="F305" s="23">
        <f t="shared" si="29"/>
        <v>327.83311694238523</v>
      </c>
      <c r="G305" s="18"/>
      <c r="H305" s="23">
        <f t="shared" si="30"/>
        <v>1324.1268830576148</v>
      </c>
      <c r="I305" s="18"/>
      <c r="J305" s="23">
        <f t="shared" si="31"/>
        <v>100408.4152247423</v>
      </c>
      <c r="K305" s="18"/>
    </row>
    <row r="306" spans="1:11" x14ac:dyDescent="0.3">
      <c r="A306" s="9">
        <f t="shared" si="27"/>
        <v>25</v>
      </c>
      <c r="B306" s="18">
        <v>4</v>
      </c>
      <c r="C306" s="18"/>
      <c r="D306" s="18">
        <f t="shared" si="28"/>
        <v>1651.96</v>
      </c>
      <c r="E306" s="18"/>
      <c r="F306" s="23">
        <f t="shared" si="29"/>
        <v>323.56611806173208</v>
      </c>
      <c r="G306" s="18"/>
      <c r="H306" s="23">
        <f t="shared" si="30"/>
        <v>1328.3938819382679</v>
      </c>
      <c r="I306" s="18"/>
      <c r="J306" s="23">
        <f t="shared" si="31"/>
        <v>99080.02134280403</v>
      </c>
      <c r="K306" s="18"/>
    </row>
    <row r="307" spans="1:11" x14ac:dyDescent="0.3">
      <c r="A307" s="9">
        <f t="shared" si="27"/>
        <v>25</v>
      </c>
      <c r="B307" s="18">
        <v>5</v>
      </c>
      <c r="C307" s="18"/>
      <c r="D307" s="18">
        <f t="shared" si="28"/>
        <v>1651.96</v>
      </c>
      <c r="E307" s="18"/>
      <c r="F307" s="23">
        <f t="shared" si="29"/>
        <v>319.28536877718602</v>
      </c>
      <c r="G307" s="18"/>
      <c r="H307" s="23">
        <f t="shared" si="30"/>
        <v>1332.674631222814</v>
      </c>
      <c r="I307" s="18"/>
      <c r="J307" s="23">
        <f t="shared" si="31"/>
        <v>97747.346711581209</v>
      </c>
      <c r="K307" s="18"/>
    </row>
    <row r="308" spans="1:11" x14ac:dyDescent="0.3">
      <c r="A308" s="9">
        <f t="shared" si="27"/>
        <v>25</v>
      </c>
      <c r="B308" s="18">
        <v>6</v>
      </c>
      <c r="C308" s="18"/>
      <c r="D308" s="18">
        <f t="shared" si="28"/>
        <v>1651.96</v>
      </c>
      <c r="E308" s="18"/>
      <c r="F308" s="23">
        <f t="shared" si="29"/>
        <v>314.99082477807048</v>
      </c>
      <c r="G308" s="18"/>
      <c r="H308" s="23">
        <f t="shared" si="30"/>
        <v>1336.9691752219296</v>
      </c>
      <c r="I308" s="18"/>
      <c r="J308" s="23">
        <f t="shared" si="31"/>
        <v>96410.377536359272</v>
      </c>
      <c r="K308" s="18"/>
    </row>
    <row r="309" spans="1:11" x14ac:dyDescent="0.3">
      <c r="A309" s="9">
        <f t="shared" si="27"/>
        <v>25</v>
      </c>
      <c r="B309" s="18">
        <v>7</v>
      </c>
      <c r="C309" s="18"/>
      <c r="D309" s="18">
        <f t="shared" si="28"/>
        <v>1651.96</v>
      </c>
      <c r="E309" s="18"/>
      <c r="F309" s="23">
        <f t="shared" si="29"/>
        <v>310.68244161091775</v>
      </c>
      <c r="G309" s="18"/>
      <c r="H309" s="23">
        <f t="shared" si="30"/>
        <v>1341.2775583890823</v>
      </c>
      <c r="I309" s="18"/>
      <c r="J309" s="23">
        <f t="shared" si="31"/>
        <v>95069.099977970196</v>
      </c>
      <c r="K309" s="18"/>
    </row>
    <row r="310" spans="1:11" x14ac:dyDescent="0.3">
      <c r="A310" s="9">
        <f t="shared" si="27"/>
        <v>25</v>
      </c>
      <c r="B310" s="18">
        <v>8</v>
      </c>
      <c r="C310" s="18"/>
      <c r="D310" s="18">
        <f t="shared" si="28"/>
        <v>1651.96</v>
      </c>
      <c r="E310" s="18"/>
      <c r="F310" s="23">
        <f t="shared" si="29"/>
        <v>306.36017467900899</v>
      </c>
      <c r="G310" s="18"/>
      <c r="H310" s="23">
        <f t="shared" si="30"/>
        <v>1345.5998253209909</v>
      </c>
      <c r="I310" s="18"/>
      <c r="J310" s="23">
        <f t="shared" si="31"/>
        <v>93723.500152649212</v>
      </c>
      <c r="K310" s="18"/>
    </row>
    <row r="311" spans="1:11" x14ac:dyDescent="0.3">
      <c r="A311" s="9">
        <f>INT((ROW()-3)/12)</f>
        <v>25</v>
      </c>
      <c r="B311" s="18">
        <v>9</v>
      </c>
      <c r="C311" s="18"/>
      <c r="D311" s="18">
        <f t="shared" si="28"/>
        <v>1651.96</v>
      </c>
      <c r="E311" s="18"/>
      <c r="F311" s="23">
        <f t="shared" si="29"/>
        <v>302.02397924191212</v>
      </c>
      <c r="G311" s="18"/>
      <c r="H311" s="23">
        <f t="shared" si="30"/>
        <v>1349.936020758088</v>
      </c>
      <c r="I311" s="18"/>
      <c r="J311" s="23">
        <f t="shared" si="31"/>
        <v>92373.564131891122</v>
      </c>
      <c r="K311" s="18"/>
    </row>
    <row r="312" spans="1:11" x14ac:dyDescent="0.3">
      <c r="A312" s="9">
        <f t="shared" ref="A312:A362" si="32">INT((ROW()-3)/12)</f>
        <v>25</v>
      </c>
      <c r="B312" s="18">
        <v>10</v>
      </c>
      <c r="C312" s="18"/>
      <c r="D312" s="18">
        <f t="shared" si="28"/>
        <v>1651.96</v>
      </c>
      <c r="E312" s="18"/>
      <c r="F312" s="23">
        <f t="shared" si="29"/>
        <v>297.67381041501915</v>
      </c>
      <c r="G312" s="18"/>
      <c r="H312" s="23">
        <f t="shared" si="30"/>
        <v>1354.286189584981</v>
      </c>
      <c r="I312" s="18"/>
      <c r="J312" s="23">
        <f t="shared" si="31"/>
        <v>91019.277942306144</v>
      </c>
      <c r="K312" s="18"/>
    </row>
    <row r="313" spans="1:11" x14ac:dyDescent="0.3">
      <c r="A313" s="9">
        <f t="shared" si="32"/>
        <v>25</v>
      </c>
      <c r="B313" s="18">
        <v>11</v>
      </c>
      <c r="C313" s="18"/>
      <c r="D313" s="18">
        <f t="shared" si="28"/>
        <v>1651.96</v>
      </c>
      <c r="E313" s="18"/>
      <c r="F313" s="23">
        <f t="shared" si="29"/>
        <v>293.30962316908153</v>
      </c>
      <c r="G313" s="18"/>
      <c r="H313" s="23">
        <f t="shared" si="30"/>
        <v>1358.6503768309185</v>
      </c>
      <c r="I313" s="18"/>
      <c r="J313" s="23">
        <f t="shared" si="31"/>
        <v>89660.627565475224</v>
      </c>
      <c r="K313" s="18"/>
    </row>
    <row r="314" spans="1:11" x14ac:dyDescent="0.3">
      <c r="A314" s="9">
        <f t="shared" si="32"/>
        <v>25</v>
      </c>
      <c r="B314" s="18">
        <v>12</v>
      </c>
      <c r="C314" s="18"/>
      <c r="D314" s="18">
        <f t="shared" si="28"/>
        <v>1651.96</v>
      </c>
      <c r="E314" s="18"/>
      <c r="F314" s="23">
        <f t="shared" si="29"/>
        <v>288.93137232974391</v>
      </c>
      <c r="G314" s="18"/>
      <c r="H314" s="23">
        <f t="shared" si="30"/>
        <v>1363.0286276702561</v>
      </c>
      <c r="I314" s="18"/>
      <c r="J314" s="23">
        <f t="shared" si="31"/>
        <v>88297.598937804971</v>
      </c>
      <c r="K314" s="18"/>
    </row>
    <row r="315" spans="1:11" x14ac:dyDescent="0.3">
      <c r="A315" s="9">
        <f t="shared" si="32"/>
        <v>26</v>
      </c>
      <c r="B315" s="27">
        <v>1</v>
      </c>
      <c r="C315" s="29"/>
      <c r="D315" s="18">
        <f t="shared" si="28"/>
        <v>1651.96</v>
      </c>
      <c r="E315" s="18"/>
      <c r="F315" s="23">
        <f t="shared" si="29"/>
        <v>284.53901257707651</v>
      </c>
      <c r="G315" s="18"/>
      <c r="H315" s="23">
        <f t="shared" si="30"/>
        <v>1367.4209874229236</v>
      </c>
      <c r="I315" s="18"/>
      <c r="J315" s="23">
        <f t="shared" si="31"/>
        <v>86930.177950382043</v>
      </c>
      <c r="K315" s="18"/>
    </row>
    <row r="316" spans="1:11" x14ac:dyDescent="0.3">
      <c r="A316" s="9">
        <f t="shared" si="32"/>
        <v>26</v>
      </c>
      <c r="B316" s="27">
        <v>2</v>
      </c>
      <c r="C316" s="29"/>
      <c r="D316" s="18">
        <f t="shared" si="28"/>
        <v>1651.96</v>
      </c>
      <c r="E316" s="18"/>
      <c r="F316" s="23">
        <f t="shared" si="29"/>
        <v>280.13249844510614</v>
      </c>
      <c r="G316" s="18"/>
      <c r="H316" s="23">
        <f t="shared" si="30"/>
        <v>1371.8275015548938</v>
      </c>
      <c r="I316" s="18"/>
      <c r="J316" s="23">
        <f t="shared" si="31"/>
        <v>85558.350448827143</v>
      </c>
      <c r="K316" s="18"/>
    </row>
    <row r="317" spans="1:11" x14ac:dyDescent="0.3">
      <c r="A317" s="9">
        <f t="shared" si="32"/>
        <v>26</v>
      </c>
      <c r="B317" s="18">
        <v>3</v>
      </c>
      <c r="C317" s="18"/>
      <c r="D317" s="18">
        <f t="shared" si="28"/>
        <v>1651.96</v>
      </c>
      <c r="E317" s="18"/>
      <c r="F317" s="23">
        <f t="shared" si="29"/>
        <v>275.71178432134548</v>
      </c>
      <c r="G317" s="18"/>
      <c r="H317" s="23">
        <f t="shared" si="30"/>
        <v>1376.2482156786546</v>
      </c>
      <c r="I317" s="18"/>
      <c r="J317" s="23">
        <f t="shared" si="31"/>
        <v>84182.102233148486</v>
      </c>
      <c r="K317" s="18"/>
    </row>
    <row r="318" spans="1:11" x14ac:dyDescent="0.3">
      <c r="A318" s="9">
        <f t="shared" si="32"/>
        <v>26</v>
      </c>
      <c r="B318" s="18">
        <v>4</v>
      </c>
      <c r="C318" s="18"/>
      <c r="D318" s="18">
        <f t="shared" si="28"/>
        <v>1651.96</v>
      </c>
      <c r="E318" s="18"/>
      <c r="F318" s="23">
        <f t="shared" si="29"/>
        <v>271.27682444632103</v>
      </c>
      <c r="G318" s="18"/>
      <c r="H318" s="23">
        <f t="shared" si="30"/>
        <v>1380.6831755536791</v>
      </c>
      <c r="I318" s="18"/>
      <c r="J318" s="23">
        <f t="shared" si="31"/>
        <v>82801.419057594801</v>
      </c>
      <c r="K318" s="18"/>
    </row>
    <row r="319" spans="1:11" x14ac:dyDescent="0.3">
      <c r="A319" s="9">
        <f t="shared" si="32"/>
        <v>26</v>
      </c>
      <c r="B319" s="18">
        <v>5</v>
      </c>
      <c r="C319" s="18"/>
      <c r="D319" s="18">
        <f t="shared" si="28"/>
        <v>1651.96</v>
      </c>
      <c r="E319" s="18"/>
      <c r="F319" s="23">
        <f t="shared" si="29"/>
        <v>266.82757291309923</v>
      </c>
      <c r="G319" s="18"/>
      <c r="H319" s="23">
        <f t="shared" si="30"/>
        <v>1385.1324270869009</v>
      </c>
      <c r="I319" s="18"/>
      <c r="J319" s="23">
        <f t="shared" si="31"/>
        <v>81416.286630507908</v>
      </c>
      <c r="K319" s="18"/>
    </row>
    <row r="320" spans="1:11" x14ac:dyDescent="0.3">
      <c r="A320" s="9">
        <f t="shared" si="32"/>
        <v>26</v>
      </c>
      <c r="B320" s="18">
        <v>6</v>
      </c>
      <c r="C320" s="18"/>
      <c r="D320" s="18">
        <f t="shared" si="28"/>
        <v>1651.96</v>
      </c>
      <c r="E320" s="18"/>
      <c r="F320" s="23">
        <f t="shared" si="29"/>
        <v>262.36398366681175</v>
      </c>
      <c r="G320" s="18"/>
      <c r="H320" s="23">
        <f t="shared" si="30"/>
        <v>1389.5960163331883</v>
      </c>
      <c r="I320" s="18"/>
      <c r="J320" s="23">
        <f t="shared" si="31"/>
        <v>80026.690614174717</v>
      </c>
      <c r="K320" s="18"/>
    </row>
    <row r="321" spans="1:11" x14ac:dyDescent="0.3">
      <c r="A321" s="9">
        <f t="shared" si="32"/>
        <v>26</v>
      </c>
      <c r="B321" s="18">
        <v>7</v>
      </c>
      <c r="C321" s="18"/>
      <c r="D321" s="18">
        <f t="shared" si="28"/>
        <v>1651.96</v>
      </c>
      <c r="E321" s="18"/>
      <c r="F321" s="23">
        <f t="shared" si="29"/>
        <v>257.88601050417805</v>
      </c>
      <c r="G321" s="18"/>
      <c r="H321" s="23">
        <f t="shared" si="30"/>
        <v>1394.0739894958219</v>
      </c>
      <c r="I321" s="18"/>
      <c r="J321" s="23">
        <f t="shared" si="31"/>
        <v>78632.616624678893</v>
      </c>
      <c r="K321" s="18"/>
    </row>
    <row r="322" spans="1:11" x14ac:dyDescent="0.3">
      <c r="A322" s="9">
        <f t="shared" si="32"/>
        <v>26</v>
      </c>
      <c r="B322" s="18">
        <v>8</v>
      </c>
      <c r="C322" s="18"/>
      <c r="D322" s="18">
        <f t="shared" si="28"/>
        <v>1651.96</v>
      </c>
      <c r="E322" s="18"/>
      <c r="F322" s="23">
        <f t="shared" si="29"/>
        <v>253.39360707302774</v>
      </c>
      <c r="G322" s="18"/>
      <c r="H322" s="23">
        <f t="shared" si="30"/>
        <v>1398.5663929269722</v>
      </c>
      <c r="I322" s="18"/>
      <c r="J322" s="23">
        <f t="shared" si="31"/>
        <v>77234.050231751928</v>
      </c>
      <c r="K322" s="18"/>
    </row>
    <row r="323" spans="1:11" x14ac:dyDescent="0.3">
      <c r="A323" s="9">
        <f t="shared" si="32"/>
        <v>26</v>
      </c>
      <c r="B323" s="18">
        <v>9</v>
      </c>
      <c r="C323" s="18"/>
      <c r="D323" s="18">
        <f t="shared" si="28"/>
        <v>1651.96</v>
      </c>
      <c r="E323" s="18"/>
      <c r="F323" s="23">
        <f t="shared" si="29"/>
        <v>248.8867268718206</v>
      </c>
      <c r="G323" s="18"/>
      <c r="H323" s="23">
        <f t="shared" si="30"/>
        <v>1403.0732731281794</v>
      </c>
      <c r="I323" s="18"/>
      <c r="J323" s="23">
        <f t="shared" si="31"/>
        <v>75830.976958623753</v>
      </c>
      <c r="K323" s="18"/>
    </row>
    <row r="324" spans="1:11" x14ac:dyDescent="0.3">
      <c r="A324" s="9">
        <f t="shared" si="32"/>
        <v>26</v>
      </c>
      <c r="B324" s="18">
        <v>10</v>
      </c>
      <c r="C324" s="18"/>
      <c r="D324" s="18">
        <f t="shared" si="28"/>
        <v>1651.96</v>
      </c>
      <c r="E324" s="18"/>
      <c r="F324" s="23">
        <f t="shared" si="29"/>
        <v>244.36532324916504</v>
      </c>
      <c r="G324" s="18"/>
      <c r="H324" s="23">
        <f t="shared" si="30"/>
        <v>1407.5946767508349</v>
      </c>
      <c r="I324" s="18"/>
      <c r="J324" s="23">
        <f t="shared" si="31"/>
        <v>74423.382281872924</v>
      </c>
      <c r="K324" s="18"/>
    </row>
    <row r="325" spans="1:11" x14ac:dyDescent="0.3">
      <c r="A325" s="9">
        <f t="shared" si="32"/>
        <v>26</v>
      </c>
      <c r="B325" s="18">
        <v>11</v>
      </c>
      <c r="C325" s="18"/>
      <c r="D325" s="18">
        <f t="shared" si="28"/>
        <v>1651.96</v>
      </c>
      <c r="E325" s="18"/>
      <c r="F325" s="23">
        <f t="shared" si="29"/>
        <v>239.8293494033355</v>
      </c>
      <c r="G325" s="18"/>
      <c r="H325" s="23">
        <f t="shared" si="30"/>
        <v>1412.1306505966645</v>
      </c>
      <c r="I325" s="18"/>
      <c r="J325" s="23">
        <f t="shared" si="31"/>
        <v>73011.25163127626</v>
      </c>
      <c r="K325" s="18"/>
    </row>
    <row r="326" spans="1:11" x14ac:dyDescent="0.3">
      <c r="A326" s="9">
        <f t="shared" si="32"/>
        <v>26</v>
      </c>
      <c r="B326" s="18">
        <v>12</v>
      </c>
      <c r="C326" s="18"/>
      <c r="D326" s="18">
        <f t="shared" si="28"/>
        <v>1651.96</v>
      </c>
      <c r="E326" s="18"/>
      <c r="F326" s="23">
        <f t="shared" si="29"/>
        <v>235.27875838178775</v>
      </c>
      <c r="G326" s="18"/>
      <c r="H326" s="23">
        <f t="shared" si="30"/>
        <v>1416.6812416182122</v>
      </c>
      <c r="I326" s="18"/>
      <c r="J326" s="23">
        <f t="shared" si="31"/>
        <v>71594.570389658053</v>
      </c>
      <c r="K326" s="18"/>
    </row>
    <row r="327" spans="1:11" x14ac:dyDescent="0.3">
      <c r="A327" s="9">
        <f t="shared" si="32"/>
        <v>27</v>
      </c>
      <c r="B327" s="27">
        <v>1</v>
      </c>
      <c r="C327" s="29"/>
      <c r="D327" s="18">
        <f t="shared" si="28"/>
        <v>1651.96</v>
      </c>
      <c r="E327" s="18"/>
      <c r="F327" s="23">
        <f t="shared" si="29"/>
        <v>230.71350308067309</v>
      </c>
      <c r="G327" s="18"/>
      <c r="H327" s="23">
        <f t="shared" si="30"/>
        <v>1421.246496919327</v>
      </c>
      <c r="I327" s="18"/>
      <c r="J327" s="23">
        <f t="shared" si="31"/>
        <v>70173.323892738728</v>
      </c>
      <c r="K327" s="18"/>
    </row>
    <row r="328" spans="1:11" x14ac:dyDescent="0.3">
      <c r="A328" s="9">
        <f t="shared" si="32"/>
        <v>27</v>
      </c>
      <c r="B328" s="27">
        <v>2</v>
      </c>
      <c r="C328" s="29"/>
      <c r="D328" s="18">
        <f t="shared" si="28"/>
        <v>1651.96</v>
      </c>
      <c r="E328" s="18"/>
      <c r="F328" s="23">
        <f t="shared" si="29"/>
        <v>226.13353624435055</v>
      </c>
      <c r="G328" s="18"/>
      <c r="H328" s="23">
        <f t="shared" si="30"/>
        <v>1425.8264637556495</v>
      </c>
      <c r="I328" s="18"/>
      <c r="J328" s="23">
        <f t="shared" si="31"/>
        <v>68747.497428983072</v>
      </c>
      <c r="K328" s="18"/>
    </row>
    <row r="329" spans="1:11" x14ac:dyDescent="0.3">
      <c r="A329" s="9">
        <f t="shared" si="32"/>
        <v>27</v>
      </c>
      <c r="B329" s="18">
        <v>3</v>
      </c>
      <c r="C329" s="18"/>
      <c r="D329" s="18">
        <f t="shared" si="28"/>
        <v>1651.96</v>
      </c>
      <c r="E329" s="18"/>
      <c r="F329" s="23">
        <f t="shared" si="29"/>
        <v>221.53881046489795</v>
      </c>
      <c r="G329" s="18"/>
      <c r="H329" s="23">
        <f t="shared" si="30"/>
        <v>1430.421189535102</v>
      </c>
      <c r="I329" s="18"/>
      <c r="J329" s="23">
        <f t="shared" si="31"/>
        <v>67317.076239447968</v>
      </c>
      <c r="K329" s="18"/>
    </row>
    <row r="330" spans="1:11" x14ac:dyDescent="0.3">
      <c r="A330" s="9">
        <f t="shared" si="32"/>
        <v>27</v>
      </c>
      <c r="B330" s="18">
        <v>4</v>
      </c>
      <c r="C330" s="18"/>
      <c r="D330" s="18">
        <f t="shared" si="28"/>
        <v>1651.96</v>
      </c>
      <c r="E330" s="18"/>
      <c r="F330" s="23">
        <f t="shared" si="29"/>
        <v>216.92927818162107</v>
      </c>
      <c r="G330" s="18"/>
      <c r="H330" s="23">
        <f t="shared" si="30"/>
        <v>1435.0307218183789</v>
      </c>
      <c r="I330" s="18"/>
      <c r="J330" s="23">
        <f t="shared" si="31"/>
        <v>65882.045517629595</v>
      </c>
      <c r="K330" s="18"/>
    </row>
    <row r="331" spans="1:11" x14ac:dyDescent="0.3">
      <c r="A331" s="9">
        <f t="shared" si="32"/>
        <v>27</v>
      </c>
      <c r="B331" s="18">
        <v>5</v>
      </c>
      <c r="C331" s="18"/>
      <c r="D331" s="18">
        <f t="shared" si="28"/>
        <v>1651.96</v>
      </c>
      <c r="E331" s="18"/>
      <c r="F331" s="23">
        <f t="shared" si="29"/>
        <v>212.30489168056138</v>
      </c>
      <c r="G331" s="18"/>
      <c r="H331" s="23">
        <f t="shared" si="30"/>
        <v>1439.6551083194386</v>
      </c>
      <c r="I331" s="18"/>
      <c r="J331" s="23">
        <f t="shared" si="31"/>
        <v>64442.390409310159</v>
      </c>
      <c r="K331" s="18"/>
    </row>
    <row r="332" spans="1:11" x14ac:dyDescent="0.3">
      <c r="A332" s="9">
        <f t="shared" si="32"/>
        <v>27</v>
      </c>
      <c r="B332" s="18">
        <v>6</v>
      </c>
      <c r="C332" s="18"/>
      <c r="D332" s="18">
        <f t="shared" si="28"/>
        <v>1651.96</v>
      </c>
      <c r="E332" s="18"/>
      <c r="F332" s="23">
        <f t="shared" si="29"/>
        <v>207.66560309400199</v>
      </c>
      <c r="G332" s="18"/>
      <c r="H332" s="23">
        <f t="shared" si="30"/>
        <v>1444.2943969059979</v>
      </c>
      <c r="I332" s="18"/>
      <c r="J332" s="23">
        <f t="shared" si="31"/>
        <v>62998.096012404159</v>
      </c>
      <c r="K332" s="18"/>
    </row>
    <row r="333" spans="1:11" x14ac:dyDescent="0.3">
      <c r="A333" s="9">
        <f t="shared" si="32"/>
        <v>27</v>
      </c>
      <c r="B333" s="18">
        <v>7</v>
      </c>
      <c r="C333" s="18"/>
      <c r="D333" s="18">
        <f t="shared" si="28"/>
        <v>1651.96</v>
      </c>
      <c r="E333" s="18"/>
      <c r="F333" s="23">
        <f t="shared" si="29"/>
        <v>203.01136439997242</v>
      </c>
      <c r="G333" s="18"/>
      <c r="H333" s="23">
        <f t="shared" si="30"/>
        <v>1448.9486356000275</v>
      </c>
      <c r="I333" s="18"/>
      <c r="J333" s="23">
        <f t="shared" si="31"/>
        <v>61549.147376804132</v>
      </c>
      <c r="K333" s="18"/>
    </row>
    <row r="334" spans="1:11" x14ac:dyDescent="0.3">
      <c r="A334" s="9">
        <f t="shared" si="32"/>
        <v>27</v>
      </c>
      <c r="B334" s="18">
        <v>8</v>
      </c>
      <c r="C334" s="18"/>
      <c r="D334" s="18">
        <f t="shared" si="28"/>
        <v>1651.96</v>
      </c>
      <c r="E334" s="18"/>
      <c r="F334" s="23">
        <f t="shared" si="29"/>
        <v>198.34212742175131</v>
      </c>
      <c r="G334" s="18"/>
      <c r="H334" s="23">
        <f t="shared" si="30"/>
        <v>1453.6178725782488</v>
      </c>
      <c r="I334" s="18"/>
      <c r="J334" s="23">
        <f t="shared" si="31"/>
        <v>60095.52950422588</v>
      </c>
      <c r="K334" s="18"/>
    </row>
    <row r="335" spans="1:11" x14ac:dyDescent="0.3">
      <c r="A335" s="9">
        <f t="shared" si="32"/>
        <v>27</v>
      </c>
      <c r="B335" s="18">
        <v>9</v>
      </c>
      <c r="C335" s="18"/>
      <c r="D335" s="18">
        <f t="shared" si="28"/>
        <v>1651.96</v>
      </c>
      <c r="E335" s="18"/>
      <c r="F335" s="23">
        <f t="shared" si="29"/>
        <v>193.65784382736791</v>
      </c>
      <c r="G335" s="18"/>
      <c r="H335" s="23">
        <f t="shared" si="30"/>
        <v>1458.3021561726321</v>
      </c>
      <c r="I335" s="18"/>
      <c r="J335" s="23">
        <f t="shared" si="31"/>
        <v>58637.227348053246</v>
      </c>
      <c r="K335" s="18"/>
    </row>
    <row r="336" spans="1:11" x14ac:dyDescent="0.3">
      <c r="A336" s="9">
        <f t="shared" si="32"/>
        <v>27</v>
      </c>
      <c r="B336" s="18">
        <v>10</v>
      </c>
      <c r="C336" s="18"/>
      <c r="D336" s="18">
        <f t="shared" ref="D336:D373" si="33">$O$7</f>
        <v>1651.96</v>
      </c>
      <c r="E336" s="18"/>
      <c r="F336" s="23">
        <f t="shared" ref="F336:F373" si="34">J335*$O$8</f>
        <v>188.9584651291016</v>
      </c>
      <c r="G336" s="18"/>
      <c r="H336" s="23">
        <f t="shared" ref="H336:H373" si="35">D336-F336</f>
        <v>1463.0015348708985</v>
      </c>
      <c r="I336" s="18"/>
      <c r="J336" s="23">
        <f t="shared" ref="J336:J371" si="36">J335-H336</f>
        <v>57174.225813182347</v>
      </c>
      <c r="K336" s="18"/>
    </row>
    <row r="337" spans="1:11" x14ac:dyDescent="0.3">
      <c r="A337" s="9">
        <f t="shared" si="32"/>
        <v>27</v>
      </c>
      <c r="B337" s="18">
        <v>11</v>
      </c>
      <c r="C337" s="18"/>
      <c r="D337" s="18">
        <f t="shared" si="33"/>
        <v>1651.96</v>
      </c>
      <c r="E337" s="18"/>
      <c r="F337" s="23">
        <f t="shared" si="34"/>
        <v>184.24394268298013</v>
      </c>
      <c r="G337" s="18"/>
      <c r="H337" s="23">
        <f t="shared" si="35"/>
        <v>1467.7160573170199</v>
      </c>
      <c r="I337" s="18"/>
      <c r="J337" s="23">
        <f t="shared" si="36"/>
        <v>55706.509755865329</v>
      </c>
      <c r="K337" s="18"/>
    </row>
    <row r="338" spans="1:11" x14ac:dyDescent="0.3">
      <c r="A338" s="9">
        <f t="shared" si="32"/>
        <v>27</v>
      </c>
      <c r="B338" s="18">
        <v>12</v>
      </c>
      <c r="C338" s="18"/>
      <c r="D338" s="18">
        <f t="shared" si="33"/>
        <v>1651.96</v>
      </c>
      <c r="E338" s="18"/>
      <c r="F338" s="23">
        <f t="shared" si="34"/>
        <v>179.51422768827604</v>
      </c>
      <c r="G338" s="18"/>
      <c r="H338" s="23">
        <f t="shared" si="35"/>
        <v>1472.4457723117239</v>
      </c>
      <c r="I338" s="18"/>
      <c r="J338" s="23">
        <f t="shared" si="36"/>
        <v>54234.063983553606</v>
      </c>
      <c r="K338" s="18"/>
    </row>
    <row r="339" spans="1:11" x14ac:dyDescent="0.3">
      <c r="A339" s="9">
        <f t="shared" si="32"/>
        <v>28</v>
      </c>
      <c r="B339" s="27">
        <v>1</v>
      </c>
      <c r="C339" s="29"/>
      <c r="D339" s="18">
        <f t="shared" si="33"/>
        <v>1651.96</v>
      </c>
      <c r="E339" s="18"/>
      <c r="F339" s="23">
        <f t="shared" si="34"/>
        <v>174.76927118700149</v>
      </c>
      <c r="G339" s="18"/>
      <c r="H339" s="23">
        <f t="shared" si="35"/>
        <v>1477.1907288129985</v>
      </c>
      <c r="I339" s="18"/>
      <c r="J339" s="23">
        <f t="shared" si="36"/>
        <v>52756.873254740611</v>
      </c>
      <c r="K339" s="18"/>
    </row>
    <row r="340" spans="1:11" x14ac:dyDescent="0.3">
      <c r="A340" s="9">
        <f t="shared" si="32"/>
        <v>28</v>
      </c>
      <c r="B340" s="27">
        <v>2</v>
      </c>
      <c r="C340" s="29"/>
      <c r="D340" s="18">
        <f t="shared" si="33"/>
        <v>1651.96</v>
      </c>
      <c r="E340" s="18"/>
      <c r="F340" s="23">
        <f t="shared" si="34"/>
        <v>170.00902406340163</v>
      </c>
      <c r="G340" s="18"/>
      <c r="H340" s="23">
        <f t="shared" si="35"/>
        <v>1481.9509759365983</v>
      </c>
      <c r="I340" s="18"/>
      <c r="J340" s="23">
        <f t="shared" si="36"/>
        <v>51274.922278804013</v>
      </c>
      <c r="K340" s="18"/>
    </row>
    <row r="341" spans="1:11" x14ac:dyDescent="0.3">
      <c r="A341" s="9">
        <f t="shared" si="32"/>
        <v>28</v>
      </c>
      <c r="B341" s="18">
        <v>3</v>
      </c>
      <c r="C341" s="18"/>
      <c r="D341" s="18">
        <f t="shared" si="33"/>
        <v>1651.96</v>
      </c>
      <c r="E341" s="18"/>
      <c r="F341" s="23">
        <f t="shared" si="34"/>
        <v>165.23343704344595</v>
      </c>
      <c r="G341" s="18"/>
      <c r="H341" s="23">
        <f t="shared" si="35"/>
        <v>1486.7265629565541</v>
      </c>
      <c r="I341" s="18"/>
      <c r="J341" s="23">
        <f t="shared" si="36"/>
        <v>49788.195715847462</v>
      </c>
      <c r="K341" s="18"/>
    </row>
    <row r="342" spans="1:11" x14ac:dyDescent="0.3">
      <c r="A342" s="9">
        <f t="shared" si="32"/>
        <v>28</v>
      </c>
      <c r="B342" s="18">
        <v>4</v>
      </c>
      <c r="C342" s="18"/>
      <c r="D342" s="18">
        <f t="shared" si="33"/>
        <v>1651.96</v>
      </c>
      <c r="E342" s="18"/>
      <c r="F342" s="23">
        <f t="shared" si="34"/>
        <v>160.44246069431844</v>
      </c>
      <c r="G342" s="18"/>
      <c r="H342" s="23">
        <f t="shared" si="35"/>
        <v>1491.5175393056816</v>
      </c>
      <c r="I342" s="18"/>
      <c r="J342" s="23">
        <f t="shared" si="36"/>
        <v>48296.678176541784</v>
      </c>
      <c r="K342" s="18"/>
    </row>
    <row r="343" spans="1:11" x14ac:dyDescent="0.3">
      <c r="A343" s="9">
        <f t="shared" si="32"/>
        <v>28</v>
      </c>
      <c r="B343" s="18">
        <v>5</v>
      </c>
      <c r="C343" s="18"/>
      <c r="D343" s="18">
        <f t="shared" si="33"/>
        <v>1651.96</v>
      </c>
      <c r="E343" s="18"/>
      <c r="F343" s="23">
        <f t="shared" si="34"/>
        <v>155.6360454239059</v>
      </c>
      <c r="G343" s="18"/>
      <c r="H343" s="23">
        <f t="shared" si="35"/>
        <v>1496.3239545760941</v>
      </c>
      <c r="I343" s="18"/>
      <c r="J343" s="23">
        <f t="shared" si="36"/>
        <v>46800.354221965688</v>
      </c>
      <c r="K343" s="18"/>
    </row>
    <row r="344" spans="1:11" x14ac:dyDescent="0.3">
      <c r="A344" s="9">
        <f t="shared" si="32"/>
        <v>28</v>
      </c>
      <c r="B344" s="18">
        <v>6</v>
      </c>
      <c r="C344" s="18"/>
      <c r="D344" s="18">
        <f t="shared" si="33"/>
        <v>1651.96</v>
      </c>
      <c r="E344" s="18"/>
      <c r="F344" s="23">
        <f t="shared" si="34"/>
        <v>150.81414148028443</v>
      </c>
      <c r="G344" s="18"/>
      <c r="H344" s="23">
        <f t="shared" si="35"/>
        <v>1501.1458585197156</v>
      </c>
      <c r="I344" s="18"/>
      <c r="J344" s="23">
        <f t="shared" si="36"/>
        <v>45299.20836344597</v>
      </c>
      <c r="K344" s="18"/>
    </row>
    <row r="345" spans="1:11" x14ac:dyDescent="0.3">
      <c r="A345" s="9">
        <f t="shared" si="32"/>
        <v>28</v>
      </c>
      <c r="B345" s="18">
        <v>7</v>
      </c>
      <c r="C345" s="18"/>
      <c r="D345" s="18">
        <f t="shared" si="33"/>
        <v>1651.96</v>
      </c>
      <c r="E345" s="18"/>
      <c r="F345" s="23">
        <f t="shared" si="34"/>
        <v>145.97669895120464</v>
      </c>
      <c r="G345" s="18"/>
      <c r="H345" s="23">
        <f t="shared" si="35"/>
        <v>1505.9833010487955</v>
      </c>
      <c r="I345" s="18"/>
      <c r="J345" s="23">
        <f t="shared" si="36"/>
        <v>43793.225062397178</v>
      </c>
      <c r="K345" s="18"/>
    </row>
    <row r="346" spans="1:11" x14ac:dyDescent="0.3">
      <c r="A346" s="9">
        <f t="shared" si="32"/>
        <v>28</v>
      </c>
      <c r="B346" s="18">
        <v>8</v>
      </c>
      <c r="C346" s="18"/>
      <c r="D346" s="18">
        <f t="shared" si="33"/>
        <v>1651.96</v>
      </c>
      <c r="E346" s="18"/>
      <c r="F346" s="23">
        <f t="shared" si="34"/>
        <v>141.1236677635749</v>
      </c>
      <c r="G346" s="18"/>
      <c r="H346" s="23">
        <f t="shared" si="35"/>
        <v>1510.8363322364251</v>
      </c>
      <c r="I346" s="18"/>
      <c r="J346" s="23">
        <f t="shared" si="36"/>
        <v>42282.388730160754</v>
      </c>
      <c r="K346" s="18"/>
    </row>
    <row r="347" spans="1:11" x14ac:dyDescent="0.3">
      <c r="A347" s="9">
        <f t="shared" si="32"/>
        <v>28</v>
      </c>
      <c r="B347" s="18">
        <v>9</v>
      </c>
      <c r="C347" s="18"/>
      <c r="D347" s="18">
        <f t="shared" si="33"/>
        <v>1651.96</v>
      </c>
      <c r="E347" s="18"/>
      <c r="F347" s="23">
        <f t="shared" si="34"/>
        <v>136.25499768294304</v>
      </c>
      <c r="G347" s="18"/>
      <c r="H347" s="23">
        <f t="shared" si="35"/>
        <v>1515.7050023170571</v>
      </c>
      <c r="I347" s="18"/>
      <c r="J347" s="23">
        <f t="shared" si="36"/>
        <v>40766.683727843694</v>
      </c>
      <c r="K347" s="18"/>
    </row>
    <row r="348" spans="1:11" x14ac:dyDescent="0.3">
      <c r="A348" s="9">
        <f t="shared" si="32"/>
        <v>28</v>
      </c>
      <c r="B348" s="18">
        <v>10</v>
      </c>
      <c r="C348" s="18"/>
      <c r="D348" s="18">
        <f t="shared" si="33"/>
        <v>1651.96</v>
      </c>
      <c r="E348" s="18"/>
      <c r="F348" s="23">
        <f t="shared" si="34"/>
        <v>131.3706383129763</v>
      </c>
      <c r="G348" s="18"/>
      <c r="H348" s="23">
        <f t="shared" si="35"/>
        <v>1520.5893616870237</v>
      </c>
      <c r="I348" s="18"/>
      <c r="J348" s="23">
        <f t="shared" si="36"/>
        <v>39246.094366156671</v>
      </c>
      <c r="K348" s="18"/>
    </row>
    <row r="349" spans="1:11" x14ac:dyDescent="0.3">
      <c r="A349" s="9">
        <f t="shared" si="32"/>
        <v>28</v>
      </c>
      <c r="B349" s="18">
        <v>11</v>
      </c>
      <c r="C349" s="18"/>
      <c r="D349" s="18">
        <f t="shared" si="33"/>
        <v>1651.96</v>
      </c>
      <c r="E349" s="18"/>
      <c r="F349" s="23">
        <f t="shared" si="34"/>
        <v>126.47053909493988</v>
      </c>
      <c r="G349" s="18"/>
      <c r="H349" s="23">
        <f t="shared" si="35"/>
        <v>1525.4894609050602</v>
      </c>
      <c r="I349" s="18"/>
      <c r="J349" s="23">
        <f t="shared" si="36"/>
        <v>37720.60490525161</v>
      </c>
      <c r="K349" s="18"/>
    </row>
    <row r="350" spans="1:11" x14ac:dyDescent="0.3">
      <c r="A350" s="9">
        <f t="shared" si="32"/>
        <v>28</v>
      </c>
      <c r="B350" s="18">
        <v>12</v>
      </c>
      <c r="C350" s="18"/>
      <c r="D350" s="18">
        <f t="shared" si="33"/>
        <v>1651.96</v>
      </c>
      <c r="E350" s="18"/>
      <c r="F350" s="23">
        <f t="shared" si="34"/>
        <v>121.55464930717332</v>
      </c>
      <c r="G350" s="18"/>
      <c r="H350" s="23">
        <f t="shared" si="35"/>
        <v>1530.4053506928267</v>
      </c>
      <c r="I350" s="18"/>
      <c r="J350" s="23">
        <f t="shared" si="36"/>
        <v>36190.199554558785</v>
      </c>
      <c r="K350" s="18"/>
    </row>
    <row r="351" spans="1:11" x14ac:dyDescent="0.3">
      <c r="A351" s="9">
        <f t="shared" si="32"/>
        <v>29</v>
      </c>
      <c r="B351" s="27">
        <v>1</v>
      </c>
      <c r="C351" s="29"/>
      <c r="D351" s="18">
        <f t="shared" si="33"/>
        <v>1651.96</v>
      </c>
      <c r="E351" s="18"/>
      <c r="F351" s="23">
        <f t="shared" si="34"/>
        <v>116.6229180645657</v>
      </c>
      <c r="G351" s="18"/>
      <c r="H351" s="23">
        <f t="shared" si="35"/>
        <v>1535.3370819354343</v>
      </c>
      <c r="I351" s="18"/>
      <c r="J351" s="23">
        <f t="shared" si="36"/>
        <v>34654.862472623354</v>
      </c>
      <c r="K351" s="18"/>
    </row>
    <row r="352" spans="1:11" x14ac:dyDescent="0.3">
      <c r="A352" s="9">
        <f t="shared" si="32"/>
        <v>29</v>
      </c>
      <c r="B352" s="27">
        <v>2</v>
      </c>
      <c r="C352" s="29"/>
      <c r="D352" s="18">
        <f t="shared" si="33"/>
        <v>1651.96</v>
      </c>
      <c r="E352" s="18"/>
      <c r="F352" s="23">
        <f t="shared" si="34"/>
        <v>111.67529431802876</v>
      </c>
      <c r="G352" s="18"/>
      <c r="H352" s="23">
        <f t="shared" si="35"/>
        <v>1540.2847056819712</v>
      </c>
      <c r="I352" s="18"/>
      <c r="J352" s="23">
        <f t="shared" si="36"/>
        <v>33114.57776694138</v>
      </c>
      <c r="K352" s="18"/>
    </row>
    <row r="353" spans="1:11" x14ac:dyDescent="0.3">
      <c r="A353" s="9">
        <f t="shared" si="32"/>
        <v>29</v>
      </c>
      <c r="B353" s="18">
        <v>3</v>
      </c>
      <c r="C353" s="18"/>
      <c r="D353" s="18">
        <f t="shared" si="33"/>
        <v>1651.96</v>
      </c>
      <c r="E353" s="18"/>
      <c r="F353" s="23">
        <f t="shared" si="34"/>
        <v>106.7117268539686</v>
      </c>
      <c r="G353" s="18"/>
      <c r="H353" s="23">
        <f t="shared" si="35"/>
        <v>1545.2482731460314</v>
      </c>
      <c r="I353" s="18"/>
      <c r="J353" s="23">
        <f t="shared" si="36"/>
        <v>31569.329493795347</v>
      </c>
      <c r="K353" s="18"/>
    </row>
    <row r="354" spans="1:11" x14ac:dyDescent="0.3">
      <c r="A354" s="9">
        <f t="shared" si="32"/>
        <v>29</v>
      </c>
      <c r="B354" s="18">
        <v>4</v>
      </c>
      <c r="C354" s="18"/>
      <c r="D354" s="18">
        <f t="shared" si="33"/>
        <v>1651.96</v>
      </c>
      <c r="E354" s="18"/>
      <c r="F354" s="23">
        <f t="shared" si="34"/>
        <v>101.7321642937555</v>
      </c>
      <c r="G354" s="18"/>
      <c r="H354" s="23">
        <f t="shared" si="35"/>
        <v>1550.2278357062446</v>
      </c>
      <c r="I354" s="18"/>
      <c r="J354" s="23">
        <f>J353-H354</f>
        <v>30019.101658089101</v>
      </c>
      <c r="K354" s="18"/>
    </row>
    <row r="355" spans="1:11" x14ac:dyDescent="0.3">
      <c r="A355" s="9">
        <f t="shared" si="32"/>
        <v>29</v>
      </c>
      <c r="B355" s="18">
        <v>5</v>
      </c>
      <c r="C355" s="18"/>
      <c r="D355" s="18">
        <f t="shared" si="33"/>
        <v>1651.96</v>
      </c>
      <c r="E355" s="18"/>
      <c r="F355" s="23">
        <f t="shared" si="34"/>
        <v>96.736555093192138</v>
      </c>
      <c r="G355" s="18"/>
      <c r="H355" s="23">
        <f>D355-F355</f>
        <v>1555.2234449068078</v>
      </c>
      <c r="I355" s="18"/>
      <c r="J355" s="23">
        <f t="shared" si="36"/>
        <v>28463.878213182292</v>
      </c>
      <c r="K355" s="18"/>
    </row>
    <row r="356" spans="1:11" x14ac:dyDescent="0.3">
      <c r="A356" s="9">
        <f t="shared" si="32"/>
        <v>29</v>
      </c>
      <c r="B356" s="18">
        <v>6</v>
      </c>
      <c r="C356" s="18"/>
      <c r="D356" s="18">
        <f t="shared" si="33"/>
        <v>1651.96</v>
      </c>
      <c r="E356" s="18"/>
      <c r="F356" s="23">
        <f t="shared" si="34"/>
        <v>91.724847541979941</v>
      </c>
      <c r="G356" s="18"/>
      <c r="H356" s="23">
        <f t="shared" si="35"/>
        <v>1560.2351524580201</v>
      </c>
      <c r="I356" s="18"/>
      <c r="J356" s="23">
        <f t="shared" si="36"/>
        <v>26903.643060724273</v>
      </c>
      <c r="K356" s="18"/>
    </row>
    <row r="357" spans="1:11" x14ac:dyDescent="0.3">
      <c r="A357" s="9">
        <f t="shared" si="32"/>
        <v>29</v>
      </c>
      <c r="B357" s="18">
        <v>7</v>
      </c>
      <c r="C357" s="18"/>
      <c r="D357" s="18">
        <f t="shared" si="33"/>
        <v>1651.96</v>
      </c>
      <c r="E357" s="18"/>
      <c r="F357" s="23">
        <f t="shared" si="34"/>
        <v>86.696989763183979</v>
      </c>
      <c r="G357" s="18"/>
      <c r="H357" s="23">
        <f t="shared" si="35"/>
        <v>1565.2630102368162</v>
      </c>
      <c r="I357" s="18"/>
      <c r="J357" s="23">
        <f t="shared" si="36"/>
        <v>25338.380050487456</v>
      </c>
      <c r="K357" s="18"/>
    </row>
    <row r="358" spans="1:11" x14ac:dyDescent="0.3">
      <c r="A358" s="9">
        <f t="shared" si="32"/>
        <v>29</v>
      </c>
      <c r="B358" s="18">
        <v>8</v>
      </c>
      <c r="C358" s="18"/>
      <c r="D358" s="18">
        <f t="shared" si="33"/>
        <v>1651.96</v>
      </c>
      <c r="E358" s="18"/>
      <c r="F358" s="23">
        <f t="shared" si="34"/>
        <v>81.652929712695837</v>
      </c>
      <c r="G358" s="18"/>
      <c r="H358" s="23">
        <f t="shared" si="35"/>
        <v>1570.3070702873042</v>
      </c>
      <c r="I358" s="18"/>
      <c r="J358" s="23">
        <f t="shared" si="36"/>
        <v>23768.072980200152</v>
      </c>
      <c r="K358" s="18"/>
    </row>
    <row r="359" spans="1:11" x14ac:dyDescent="0.3">
      <c r="A359" s="9">
        <f t="shared" si="32"/>
        <v>29</v>
      </c>
      <c r="B359" s="18">
        <v>9</v>
      </c>
      <c r="C359" s="18"/>
      <c r="D359" s="18">
        <f t="shared" si="33"/>
        <v>1651.96</v>
      </c>
      <c r="E359" s="18"/>
      <c r="F359" s="23">
        <f t="shared" si="34"/>
        <v>76.592615178694984</v>
      </c>
      <c r="G359" s="18"/>
      <c r="H359" s="23">
        <f t="shared" si="35"/>
        <v>1575.367384821305</v>
      </c>
      <c r="I359" s="18"/>
      <c r="J359" s="23">
        <f t="shared" si="36"/>
        <v>22192.705595378848</v>
      </c>
      <c r="K359" s="18"/>
    </row>
    <row r="360" spans="1:11" x14ac:dyDescent="0.3">
      <c r="A360" s="9">
        <f t="shared" si="32"/>
        <v>29</v>
      </c>
      <c r="B360" s="18">
        <v>10</v>
      </c>
      <c r="C360" s="18"/>
      <c r="D360" s="18">
        <f t="shared" si="33"/>
        <v>1651.96</v>
      </c>
      <c r="E360" s="18"/>
      <c r="F360" s="23">
        <f t="shared" si="34"/>
        <v>71.515993781108335</v>
      </c>
      <c r="G360" s="18"/>
      <c r="H360" s="23">
        <f t="shared" si="35"/>
        <v>1580.4440062188917</v>
      </c>
      <c r="I360" s="18"/>
      <c r="J360" s="23">
        <f t="shared" si="36"/>
        <v>20612.261589159956</v>
      </c>
      <c r="K360" s="18"/>
    </row>
    <row r="361" spans="1:11" x14ac:dyDescent="0.3">
      <c r="A361" s="9">
        <f t="shared" si="32"/>
        <v>29</v>
      </c>
      <c r="B361" s="18">
        <v>11</v>
      </c>
      <c r="C361" s="18"/>
      <c r="D361" s="18">
        <f t="shared" si="33"/>
        <v>1651.96</v>
      </c>
      <c r="E361" s="18"/>
      <c r="F361" s="23">
        <f t="shared" si="34"/>
        <v>66.423012971067962</v>
      </c>
      <c r="G361" s="18"/>
      <c r="H361" s="23">
        <f t="shared" si="35"/>
        <v>1585.5369870289321</v>
      </c>
      <c r="I361" s="18"/>
      <c r="J361" s="23">
        <f t="shared" si="36"/>
        <v>19026.724602131024</v>
      </c>
      <c r="K361" s="18"/>
    </row>
    <row r="362" spans="1:11" x14ac:dyDescent="0.3">
      <c r="A362" s="9">
        <f t="shared" si="32"/>
        <v>29</v>
      </c>
      <c r="B362" s="18">
        <v>12</v>
      </c>
      <c r="C362" s="18"/>
      <c r="D362" s="18">
        <f t="shared" si="33"/>
        <v>1651.96</v>
      </c>
      <c r="E362" s="18"/>
      <c r="F362" s="23">
        <f t="shared" si="34"/>
        <v>61.313620030367225</v>
      </c>
      <c r="G362" s="18"/>
      <c r="H362" s="23">
        <f t="shared" si="35"/>
        <v>1590.6463799696328</v>
      </c>
      <c r="I362" s="18"/>
      <c r="J362" s="23">
        <f t="shared" si="36"/>
        <v>17436.078222161392</v>
      </c>
      <c r="K362" s="18"/>
    </row>
    <row r="363" spans="1:11" x14ac:dyDescent="0.3">
      <c r="A363" s="9">
        <f>INT((ROW()-3)/12)</f>
        <v>30</v>
      </c>
      <c r="B363" s="27">
        <v>1</v>
      </c>
      <c r="C363" s="29"/>
      <c r="D363" s="18">
        <f t="shared" si="33"/>
        <v>1651.96</v>
      </c>
      <c r="E363" s="18"/>
      <c r="F363" s="23">
        <f t="shared" si="34"/>
        <v>56.187762070915085</v>
      </c>
      <c r="G363" s="18"/>
      <c r="H363" s="23">
        <f t="shared" si="35"/>
        <v>1595.7722379290849</v>
      </c>
      <c r="I363" s="18"/>
      <c r="J363" s="23">
        <f t="shared" si="36"/>
        <v>15840.305984232307</v>
      </c>
      <c r="K363" s="18"/>
    </row>
    <row r="364" spans="1:11" x14ac:dyDescent="0.3">
      <c r="A364" s="9">
        <f t="shared" ref="A364:A373" si="37">INT((ROW()-3)/12)</f>
        <v>30</v>
      </c>
      <c r="B364" s="27">
        <v>2</v>
      </c>
      <c r="C364" s="29"/>
      <c r="D364" s="18">
        <f t="shared" si="33"/>
        <v>1651.96</v>
      </c>
      <c r="E364" s="18"/>
      <c r="F364" s="23">
        <f t="shared" si="34"/>
        <v>51.04538603418861</v>
      </c>
      <c r="G364" s="18"/>
      <c r="H364" s="23">
        <f t="shared" si="35"/>
        <v>1600.9146139658114</v>
      </c>
      <c r="I364" s="18"/>
      <c r="J364" s="23">
        <f t="shared" si="36"/>
        <v>14239.391370266496</v>
      </c>
      <c r="K364" s="18"/>
    </row>
    <row r="365" spans="1:11" x14ac:dyDescent="0.3">
      <c r="A365" s="9">
        <f t="shared" si="37"/>
        <v>30</v>
      </c>
      <c r="B365" s="18">
        <v>3</v>
      </c>
      <c r="C365" s="18"/>
      <c r="D365" s="18">
        <f t="shared" si="33"/>
        <v>1651.96</v>
      </c>
      <c r="E365" s="18"/>
      <c r="F365" s="23">
        <f t="shared" si="34"/>
        <v>45.886438690683782</v>
      </c>
      <c r="G365" s="18"/>
      <c r="H365" s="23">
        <f t="shared" si="35"/>
        <v>1606.0735613093163</v>
      </c>
      <c r="I365" s="18"/>
      <c r="J365" s="23">
        <f t="shared" si="36"/>
        <v>12633.317808957179</v>
      </c>
      <c r="K365" s="18"/>
    </row>
    <row r="366" spans="1:11" x14ac:dyDescent="0.3">
      <c r="A366" s="9">
        <f t="shared" si="37"/>
        <v>30</v>
      </c>
      <c r="B366" s="18">
        <v>4</v>
      </c>
      <c r="C366" s="18"/>
      <c r="D366" s="18">
        <f t="shared" si="33"/>
        <v>1651.96</v>
      </c>
      <c r="E366" s="18"/>
      <c r="F366" s="23">
        <f t="shared" si="34"/>
        <v>40.710866639364511</v>
      </c>
      <c r="G366" s="18"/>
      <c r="H366" s="23">
        <f t="shared" si="35"/>
        <v>1611.2491333606356</v>
      </c>
      <c r="I366" s="18"/>
      <c r="J366" s="23">
        <f t="shared" si="36"/>
        <v>11022.068675596543</v>
      </c>
      <c r="K366" s="18"/>
    </row>
    <row r="367" spans="1:11" x14ac:dyDescent="0.3">
      <c r="A367" s="9">
        <f t="shared" si="37"/>
        <v>30</v>
      </c>
      <c r="B367" s="18">
        <v>5</v>
      </c>
      <c r="C367" s="18"/>
      <c r="D367" s="18">
        <f t="shared" si="33"/>
        <v>1651.96</v>
      </c>
      <c r="E367" s="18"/>
      <c r="F367" s="23">
        <f t="shared" si="34"/>
        <v>35.518616307109859</v>
      </c>
      <c r="G367" s="18"/>
      <c r="H367" s="23">
        <f t="shared" si="35"/>
        <v>1616.4413836928902</v>
      </c>
      <c r="I367" s="18"/>
      <c r="J367" s="23">
        <f t="shared" si="36"/>
        <v>9405.6272919036528</v>
      </c>
      <c r="K367" s="18"/>
    </row>
    <row r="368" spans="1:11" x14ac:dyDescent="0.3">
      <c r="A368" s="9">
        <f t="shared" si="37"/>
        <v>30</v>
      </c>
      <c r="B368" s="18">
        <v>6</v>
      </c>
      <c r="C368" s="18"/>
      <c r="D368" s="18">
        <f t="shared" si="33"/>
        <v>1651.96</v>
      </c>
      <c r="E368" s="18"/>
      <c r="F368" s="23">
        <f t="shared" si="34"/>
        <v>30.309633948159522</v>
      </c>
      <c r="G368" s="18"/>
      <c r="H368" s="23">
        <f t="shared" si="35"/>
        <v>1621.6503660518406</v>
      </c>
      <c r="I368" s="18"/>
      <c r="J368" s="23">
        <f t="shared" si="36"/>
        <v>7783.9769258518118</v>
      </c>
      <c r="K368" s="18"/>
    </row>
    <row r="369" spans="1:11" x14ac:dyDescent="0.3">
      <c r="A369" s="9">
        <f t="shared" si="37"/>
        <v>30</v>
      </c>
      <c r="B369" s="18">
        <v>7</v>
      </c>
      <c r="C369" s="18"/>
      <c r="D369" s="18">
        <f t="shared" si="33"/>
        <v>1651.96</v>
      </c>
      <c r="E369" s="18"/>
      <c r="F369" s="23">
        <f t="shared" si="34"/>
        <v>25.083865643557463</v>
      </c>
      <c r="G369" s="18"/>
      <c r="H369" s="23">
        <f t="shared" si="35"/>
        <v>1626.8761343564427</v>
      </c>
      <c r="I369" s="18"/>
      <c r="J369" s="23">
        <f t="shared" si="36"/>
        <v>6157.1007914953689</v>
      </c>
      <c r="K369" s="18"/>
    </row>
    <row r="370" spans="1:11" x14ac:dyDescent="0.3">
      <c r="A370" s="9">
        <f t="shared" si="37"/>
        <v>30</v>
      </c>
      <c r="B370" s="18">
        <v>8</v>
      </c>
      <c r="C370" s="18"/>
      <c r="D370" s="18">
        <f t="shared" si="33"/>
        <v>1651.96</v>
      </c>
      <c r="E370" s="18"/>
      <c r="F370" s="23">
        <f t="shared" si="34"/>
        <v>19.841257300593828</v>
      </c>
      <c r="G370" s="18"/>
      <c r="H370" s="23">
        <f t="shared" si="35"/>
        <v>1632.1187426994063</v>
      </c>
      <c r="I370" s="18"/>
      <c r="J370" s="23">
        <f t="shared" si="36"/>
        <v>4524.9820487959623</v>
      </c>
      <c r="K370" s="18"/>
    </row>
    <row r="371" spans="1:11" x14ac:dyDescent="0.3">
      <c r="A371" s="9">
        <f t="shared" si="37"/>
        <v>30</v>
      </c>
      <c r="B371" s="18">
        <v>9</v>
      </c>
      <c r="C371" s="18"/>
      <c r="D371" s="18">
        <f t="shared" si="33"/>
        <v>1651.96</v>
      </c>
      <c r="E371" s="18"/>
      <c r="F371" s="23">
        <f t="shared" si="34"/>
        <v>14.581754652244989</v>
      </c>
      <c r="G371" s="18"/>
      <c r="H371" s="23">
        <f t="shared" si="35"/>
        <v>1637.378245347755</v>
      </c>
      <c r="I371" s="18"/>
      <c r="J371" s="23">
        <f t="shared" si="36"/>
        <v>2887.6038034482071</v>
      </c>
      <c r="K371" s="18"/>
    </row>
    <row r="372" spans="1:11" x14ac:dyDescent="0.3">
      <c r="A372" s="9">
        <f t="shared" si="37"/>
        <v>30</v>
      </c>
      <c r="B372" s="18">
        <v>10</v>
      </c>
      <c r="C372" s="18"/>
      <c r="D372" s="18">
        <f t="shared" si="33"/>
        <v>1651.96</v>
      </c>
      <c r="E372" s="18"/>
      <c r="F372" s="23">
        <f t="shared" si="34"/>
        <v>9.3053032566118485</v>
      </c>
      <c r="G372" s="18"/>
      <c r="H372" s="23">
        <f t="shared" si="35"/>
        <v>1642.6546967433883</v>
      </c>
      <c r="I372" s="18"/>
      <c r="J372" s="23">
        <f>J371-H372</f>
        <v>1244.9491067048189</v>
      </c>
      <c r="K372" s="18"/>
    </row>
    <row r="373" spans="1:11" x14ac:dyDescent="0.3">
      <c r="A373" s="9">
        <f t="shared" si="37"/>
        <v>30</v>
      </c>
      <c r="B373" s="18">
        <v>11</v>
      </c>
      <c r="C373" s="18"/>
      <c r="D373" s="18">
        <f t="shared" si="33"/>
        <v>1651.96</v>
      </c>
      <c r="E373" s="18"/>
      <c r="F373" s="23">
        <f t="shared" si="34"/>
        <v>4.0118484963562793</v>
      </c>
      <c r="G373" s="18"/>
      <c r="H373" s="23">
        <f t="shared" si="35"/>
        <v>1647.9481515036437</v>
      </c>
      <c r="I373" s="18"/>
      <c r="J373" s="23">
        <v>0</v>
      </c>
      <c r="K373" s="18"/>
    </row>
  </sheetData>
  <mergeCells count="2071">
    <mergeCell ref="R44:S44"/>
    <mergeCell ref="T44:U44"/>
    <mergeCell ref="V44:W44"/>
    <mergeCell ref="X44:Y44"/>
    <mergeCell ref="Z44:AA44"/>
    <mergeCell ref="Z43:AA43"/>
    <mergeCell ref="A7:C7"/>
    <mergeCell ref="Z37:AA37"/>
    <mergeCell ref="Z38:AA38"/>
    <mergeCell ref="Z39:AA39"/>
    <mergeCell ref="Z40:AA40"/>
    <mergeCell ref="Z41:AA41"/>
    <mergeCell ref="Z42:AA42"/>
    <mergeCell ref="Z31:AA31"/>
    <mergeCell ref="Z32:AA32"/>
    <mergeCell ref="Z33:AA33"/>
    <mergeCell ref="Z34:AA34"/>
    <mergeCell ref="Z35:AA35"/>
    <mergeCell ref="Z36:AA36"/>
    <mergeCell ref="Z25:AA25"/>
    <mergeCell ref="Z26:AA26"/>
    <mergeCell ref="Z27:AA27"/>
    <mergeCell ref="Z28:AA28"/>
    <mergeCell ref="Z29:AA29"/>
    <mergeCell ref="Z30:AA30"/>
    <mergeCell ref="Z19:AA19"/>
    <mergeCell ref="Z20:AA20"/>
    <mergeCell ref="Z21:AA21"/>
    <mergeCell ref="Z22:AA22"/>
    <mergeCell ref="Z23:AA23"/>
    <mergeCell ref="Z24:AA24"/>
    <mergeCell ref="X24:Y24"/>
    <mergeCell ref="V42:W42"/>
    <mergeCell ref="X42:Y42"/>
    <mergeCell ref="V43:W43"/>
    <mergeCell ref="X43:Y43"/>
    <mergeCell ref="Z13:AA13"/>
    <mergeCell ref="Z14:AA14"/>
    <mergeCell ref="Z15:AA15"/>
    <mergeCell ref="Z16:AA16"/>
    <mergeCell ref="Z17:AA17"/>
    <mergeCell ref="Z18:AA18"/>
    <mergeCell ref="V39:W39"/>
    <mergeCell ref="X39:Y39"/>
    <mergeCell ref="V40:W40"/>
    <mergeCell ref="X40:Y40"/>
    <mergeCell ref="V41:W41"/>
    <mergeCell ref="X41:Y41"/>
    <mergeCell ref="V36:W36"/>
    <mergeCell ref="X36:Y36"/>
    <mergeCell ref="V37:W37"/>
    <mergeCell ref="X37:Y37"/>
    <mergeCell ref="V38:W38"/>
    <mergeCell ref="X38:Y38"/>
    <mergeCell ref="V33:W33"/>
    <mergeCell ref="X33:Y33"/>
    <mergeCell ref="V34:W34"/>
    <mergeCell ref="X34:Y34"/>
    <mergeCell ref="V35:W35"/>
    <mergeCell ref="X35:Y35"/>
    <mergeCell ref="X29:Y29"/>
    <mergeCell ref="V30:W30"/>
    <mergeCell ref="X30:Y30"/>
    <mergeCell ref="X17:Y17"/>
    <mergeCell ref="V18:W18"/>
    <mergeCell ref="X18:Y18"/>
    <mergeCell ref="V19:W19"/>
    <mergeCell ref="X19:Y19"/>
    <mergeCell ref="V20:W20"/>
    <mergeCell ref="X20:Y20"/>
    <mergeCell ref="X13:Y13"/>
    <mergeCell ref="V14:W14"/>
    <mergeCell ref="X14:Y14"/>
    <mergeCell ref="V15:W15"/>
    <mergeCell ref="X15:Y15"/>
    <mergeCell ref="V16:W16"/>
    <mergeCell ref="X16:Y16"/>
    <mergeCell ref="T39:U39"/>
    <mergeCell ref="T40:U40"/>
    <mergeCell ref="T41:U41"/>
    <mergeCell ref="X31:Y31"/>
    <mergeCell ref="V32:W32"/>
    <mergeCell ref="X32:Y32"/>
    <mergeCell ref="X25:Y25"/>
    <mergeCell ref="V26:W26"/>
    <mergeCell ref="X26:Y26"/>
    <mergeCell ref="V27:W27"/>
    <mergeCell ref="X27:Y27"/>
    <mergeCell ref="V28:W28"/>
    <mergeCell ref="X28:Y28"/>
    <mergeCell ref="X21:Y21"/>
    <mergeCell ref="V22:W22"/>
    <mergeCell ref="X22:Y22"/>
    <mergeCell ref="V23:W23"/>
    <mergeCell ref="X23:Y23"/>
    <mergeCell ref="T42:U42"/>
    <mergeCell ref="T43:U43"/>
    <mergeCell ref="V13:W13"/>
    <mergeCell ref="V17:W17"/>
    <mergeCell ref="V21:W21"/>
    <mergeCell ref="V25:W25"/>
    <mergeCell ref="V29:W29"/>
    <mergeCell ref="T33:U33"/>
    <mergeCell ref="T34:U34"/>
    <mergeCell ref="T35:U35"/>
    <mergeCell ref="T36:U36"/>
    <mergeCell ref="T37:U37"/>
    <mergeCell ref="T38:U38"/>
    <mergeCell ref="T27:U27"/>
    <mergeCell ref="T28:U28"/>
    <mergeCell ref="T29:U29"/>
    <mergeCell ref="T30:U30"/>
    <mergeCell ref="T31:U31"/>
    <mergeCell ref="T32:U32"/>
    <mergeCell ref="T21:U21"/>
    <mergeCell ref="T22:U22"/>
    <mergeCell ref="T23:U23"/>
    <mergeCell ref="T24:U24"/>
    <mergeCell ref="T25:U25"/>
    <mergeCell ref="T26:U26"/>
    <mergeCell ref="V24:W24"/>
    <mergeCell ref="V31:W31"/>
    <mergeCell ref="R42:S42"/>
    <mergeCell ref="R43:S43"/>
    <mergeCell ref="T13:U13"/>
    <mergeCell ref="T14:U14"/>
    <mergeCell ref="T15:U15"/>
    <mergeCell ref="T16:U16"/>
    <mergeCell ref="T17:U17"/>
    <mergeCell ref="T18:U18"/>
    <mergeCell ref="T19:U19"/>
    <mergeCell ref="T20:U20"/>
    <mergeCell ref="R36:S36"/>
    <mergeCell ref="R37:S37"/>
    <mergeCell ref="R38:S38"/>
    <mergeCell ref="R39:S39"/>
    <mergeCell ref="R40:S40"/>
    <mergeCell ref="R41:S41"/>
    <mergeCell ref="R30:S30"/>
    <mergeCell ref="R31:S31"/>
    <mergeCell ref="R32:S32"/>
    <mergeCell ref="R33:S33"/>
    <mergeCell ref="R34:S34"/>
    <mergeCell ref="R35:S35"/>
    <mergeCell ref="R24:S24"/>
    <mergeCell ref="R25:S25"/>
    <mergeCell ref="R26:S26"/>
    <mergeCell ref="R27:S27"/>
    <mergeCell ref="R28:S28"/>
    <mergeCell ref="R29:S29"/>
    <mergeCell ref="R18:S18"/>
    <mergeCell ref="R19:S19"/>
    <mergeCell ref="R20:S20"/>
    <mergeCell ref="R21:S21"/>
    <mergeCell ref="R22:S22"/>
    <mergeCell ref="R23:S23"/>
    <mergeCell ref="R13:S13"/>
    <mergeCell ref="R14:S14"/>
    <mergeCell ref="R15:S15"/>
    <mergeCell ref="R16:S16"/>
    <mergeCell ref="R17:S17"/>
    <mergeCell ref="M43:O43"/>
    <mergeCell ref="P43:Q43"/>
    <mergeCell ref="M40:O40"/>
    <mergeCell ref="P40:Q40"/>
    <mergeCell ref="M41:O41"/>
    <mergeCell ref="P41:Q41"/>
    <mergeCell ref="M42:O42"/>
    <mergeCell ref="P42:Q42"/>
    <mergeCell ref="M37:O37"/>
    <mergeCell ref="P37:Q37"/>
    <mergeCell ref="M38:O38"/>
    <mergeCell ref="P38:Q38"/>
    <mergeCell ref="M39:O39"/>
    <mergeCell ref="P39:Q39"/>
    <mergeCell ref="M34:O34"/>
    <mergeCell ref="P34:Q34"/>
    <mergeCell ref="M35:O35"/>
    <mergeCell ref="P35:Q35"/>
    <mergeCell ref="M36:O36"/>
    <mergeCell ref="P36:Q36"/>
    <mergeCell ref="M31:O31"/>
    <mergeCell ref="P31:Q31"/>
    <mergeCell ref="M32:O32"/>
    <mergeCell ref="P32:Q32"/>
    <mergeCell ref="M33:O33"/>
    <mergeCell ref="P12:Q12"/>
    <mergeCell ref="P13:Q13"/>
    <mergeCell ref="P14:Q14"/>
    <mergeCell ref="P15:Q15"/>
    <mergeCell ref="P16:Q16"/>
    <mergeCell ref="P33:Q33"/>
    <mergeCell ref="M28:O28"/>
    <mergeCell ref="P28:Q28"/>
    <mergeCell ref="M29:O29"/>
    <mergeCell ref="P29:Q29"/>
    <mergeCell ref="M30:O30"/>
    <mergeCell ref="P30:Q30"/>
    <mergeCell ref="M25:O25"/>
    <mergeCell ref="P25:Q25"/>
    <mergeCell ref="M26:O26"/>
    <mergeCell ref="P26:Q26"/>
    <mergeCell ref="M27:O27"/>
    <mergeCell ref="P27:Q27"/>
    <mergeCell ref="M22:O22"/>
    <mergeCell ref="P22:Q22"/>
    <mergeCell ref="M23:O23"/>
    <mergeCell ref="P23:Q23"/>
    <mergeCell ref="M24:O24"/>
    <mergeCell ref="P24:Q24"/>
    <mergeCell ref="B369:C369"/>
    <mergeCell ref="B370:C370"/>
    <mergeCell ref="B371:C371"/>
    <mergeCell ref="B372:C372"/>
    <mergeCell ref="B373:C373"/>
    <mergeCell ref="B363:C363"/>
    <mergeCell ref="P17:Q17"/>
    <mergeCell ref="P18:Q18"/>
    <mergeCell ref="P19:Q19"/>
    <mergeCell ref="P20:Q20"/>
    <mergeCell ref="M20:O20"/>
    <mergeCell ref="M21:O21"/>
    <mergeCell ref="P21:Q21"/>
    <mergeCell ref="M15:O15"/>
    <mergeCell ref="M16:O16"/>
    <mergeCell ref="M17:O17"/>
    <mergeCell ref="M18:O18"/>
    <mergeCell ref="M19:O19"/>
    <mergeCell ref="P44:Q44"/>
    <mergeCell ref="M14:O14"/>
    <mergeCell ref="D373:E373"/>
    <mergeCell ref="F373:G373"/>
    <mergeCell ref="H373:I373"/>
    <mergeCell ref="J373:K373"/>
    <mergeCell ref="D371:E371"/>
    <mergeCell ref="F371:G371"/>
    <mergeCell ref="H371:I371"/>
    <mergeCell ref="J371:K371"/>
    <mergeCell ref="D372:E372"/>
    <mergeCell ref="F372:G372"/>
    <mergeCell ref="H372:I372"/>
    <mergeCell ref="J372:K372"/>
    <mergeCell ref="D369:E369"/>
    <mergeCell ref="F369:G369"/>
    <mergeCell ref="H369:I369"/>
    <mergeCell ref="J369:K369"/>
    <mergeCell ref="D370:E370"/>
    <mergeCell ref="F370:G370"/>
    <mergeCell ref="H370:I370"/>
    <mergeCell ref="J370:K370"/>
    <mergeCell ref="B364:C364"/>
    <mergeCell ref="B365:C365"/>
    <mergeCell ref="B366:C366"/>
    <mergeCell ref="B367:C367"/>
    <mergeCell ref="B368:C368"/>
    <mergeCell ref="B357:C357"/>
    <mergeCell ref="B358:C358"/>
    <mergeCell ref="B359:C359"/>
    <mergeCell ref="B360:C360"/>
    <mergeCell ref="B361:C361"/>
    <mergeCell ref="B362:C362"/>
    <mergeCell ref="B351:C351"/>
    <mergeCell ref="B352:C352"/>
    <mergeCell ref="B353:C353"/>
    <mergeCell ref="B354:C354"/>
    <mergeCell ref="B355:C355"/>
    <mergeCell ref="B356:C356"/>
    <mergeCell ref="B345:C345"/>
    <mergeCell ref="B346:C346"/>
    <mergeCell ref="B347:C347"/>
    <mergeCell ref="B348:C348"/>
    <mergeCell ref="B349:C349"/>
    <mergeCell ref="B350:C350"/>
    <mergeCell ref="B339:C339"/>
    <mergeCell ref="B340:C340"/>
    <mergeCell ref="B341:C341"/>
    <mergeCell ref="B342:C342"/>
    <mergeCell ref="B343:C343"/>
    <mergeCell ref="B344:C344"/>
    <mergeCell ref="B333:C333"/>
    <mergeCell ref="B334:C334"/>
    <mergeCell ref="B335:C335"/>
    <mergeCell ref="B336:C336"/>
    <mergeCell ref="B337:C337"/>
    <mergeCell ref="B338:C338"/>
    <mergeCell ref="B327:C327"/>
    <mergeCell ref="B328:C328"/>
    <mergeCell ref="B329:C329"/>
    <mergeCell ref="B330:C330"/>
    <mergeCell ref="B331:C331"/>
    <mergeCell ref="B332:C332"/>
    <mergeCell ref="B321:C321"/>
    <mergeCell ref="B322:C322"/>
    <mergeCell ref="B323:C323"/>
    <mergeCell ref="B324:C324"/>
    <mergeCell ref="B325:C325"/>
    <mergeCell ref="B326:C326"/>
    <mergeCell ref="B315:C315"/>
    <mergeCell ref="B316:C316"/>
    <mergeCell ref="B317:C317"/>
    <mergeCell ref="B318:C318"/>
    <mergeCell ref="B319:C319"/>
    <mergeCell ref="B320:C320"/>
    <mergeCell ref="B309:C309"/>
    <mergeCell ref="B310:C310"/>
    <mergeCell ref="B311:C311"/>
    <mergeCell ref="B312:C312"/>
    <mergeCell ref="B313:C313"/>
    <mergeCell ref="B314:C314"/>
    <mergeCell ref="B303:C303"/>
    <mergeCell ref="B304:C304"/>
    <mergeCell ref="B305:C305"/>
    <mergeCell ref="B306:C306"/>
    <mergeCell ref="B307:C307"/>
    <mergeCell ref="B308:C308"/>
    <mergeCell ref="B297:C297"/>
    <mergeCell ref="B298:C298"/>
    <mergeCell ref="B299:C299"/>
    <mergeCell ref="B300:C300"/>
    <mergeCell ref="B301:C301"/>
    <mergeCell ref="B302:C302"/>
    <mergeCell ref="B291:C291"/>
    <mergeCell ref="B292:C292"/>
    <mergeCell ref="B293:C293"/>
    <mergeCell ref="B294:C294"/>
    <mergeCell ref="B295:C295"/>
    <mergeCell ref="B296:C296"/>
    <mergeCell ref="B285:C285"/>
    <mergeCell ref="B286:C286"/>
    <mergeCell ref="B287:C287"/>
    <mergeCell ref="B288:C288"/>
    <mergeCell ref="B289:C289"/>
    <mergeCell ref="B290:C290"/>
    <mergeCell ref="B279:C279"/>
    <mergeCell ref="B280:C280"/>
    <mergeCell ref="B281:C281"/>
    <mergeCell ref="B282:C282"/>
    <mergeCell ref="B283:C283"/>
    <mergeCell ref="B284:C284"/>
    <mergeCell ref="B273:C273"/>
    <mergeCell ref="B274:C274"/>
    <mergeCell ref="B275:C275"/>
    <mergeCell ref="B276:C276"/>
    <mergeCell ref="B277:C277"/>
    <mergeCell ref="B278:C278"/>
    <mergeCell ref="D368:E368"/>
    <mergeCell ref="F368:G368"/>
    <mergeCell ref="H368:I368"/>
    <mergeCell ref="J368:K368"/>
    <mergeCell ref="B267:C267"/>
    <mergeCell ref="B268:C268"/>
    <mergeCell ref="B269:C269"/>
    <mergeCell ref="B270:C270"/>
    <mergeCell ref="B271:C271"/>
    <mergeCell ref="B272:C272"/>
    <mergeCell ref="D366:E366"/>
    <mergeCell ref="F366:G366"/>
    <mergeCell ref="H366:I366"/>
    <mergeCell ref="J366:K366"/>
    <mergeCell ref="D367:E367"/>
    <mergeCell ref="F367:G367"/>
    <mergeCell ref="H367:I367"/>
    <mergeCell ref="J367:K367"/>
    <mergeCell ref="D364:E364"/>
    <mergeCell ref="F364:G364"/>
    <mergeCell ref="H364:I364"/>
    <mergeCell ref="J364:K364"/>
    <mergeCell ref="D365:E365"/>
    <mergeCell ref="F365:G365"/>
    <mergeCell ref="H365:I365"/>
    <mergeCell ref="J365:K365"/>
    <mergeCell ref="D362:E362"/>
    <mergeCell ref="F362:G362"/>
    <mergeCell ref="H362:I362"/>
    <mergeCell ref="J362:K362"/>
    <mergeCell ref="D363:E363"/>
    <mergeCell ref="F363:G363"/>
    <mergeCell ref="H363:I363"/>
    <mergeCell ref="J363:K363"/>
    <mergeCell ref="D360:E360"/>
    <mergeCell ref="F360:G360"/>
    <mergeCell ref="H360:I360"/>
    <mergeCell ref="J360:K360"/>
    <mergeCell ref="D361:E361"/>
    <mergeCell ref="F361:G361"/>
    <mergeCell ref="H361:I361"/>
    <mergeCell ref="J361:K361"/>
    <mergeCell ref="D358:E358"/>
    <mergeCell ref="F358:G358"/>
    <mergeCell ref="H358:I358"/>
    <mergeCell ref="J358:K358"/>
    <mergeCell ref="D359:E359"/>
    <mergeCell ref="F359:G359"/>
    <mergeCell ref="H359:I359"/>
    <mergeCell ref="J359:K359"/>
    <mergeCell ref="D356:E356"/>
    <mergeCell ref="F356:G356"/>
    <mergeCell ref="H356:I356"/>
    <mergeCell ref="J356:K356"/>
    <mergeCell ref="D357:E357"/>
    <mergeCell ref="F357:G357"/>
    <mergeCell ref="H357:I357"/>
    <mergeCell ref="J357:K357"/>
    <mergeCell ref="D354:E354"/>
    <mergeCell ref="F354:G354"/>
    <mergeCell ref="H354:I354"/>
    <mergeCell ref="J354:K354"/>
    <mergeCell ref="D355:E355"/>
    <mergeCell ref="F355:G355"/>
    <mergeCell ref="H355:I355"/>
    <mergeCell ref="J355:K355"/>
    <mergeCell ref="D352:E352"/>
    <mergeCell ref="F352:G352"/>
    <mergeCell ref="H352:I352"/>
    <mergeCell ref="J352:K352"/>
    <mergeCell ref="D353:E353"/>
    <mergeCell ref="F353:G353"/>
    <mergeCell ref="H353:I353"/>
    <mergeCell ref="J353:K353"/>
    <mergeCell ref="D350:E350"/>
    <mergeCell ref="F350:G350"/>
    <mergeCell ref="H350:I350"/>
    <mergeCell ref="J350:K350"/>
    <mergeCell ref="D351:E351"/>
    <mergeCell ref="F351:G351"/>
    <mergeCell ref="H351:I351"/>
    <mergeCell ref="J351:K351"/>
    <mergeCell ref="D348:E348"/>
    <mergeCell ref="F348:G348"/>
    <mergeCell ref="H348:I348"/>
    <mergeCell ref="J348:K348"/>
    <mergeCell ref="D349:E349"/>
    <mergeCell ref="F349:G349"/>
    <mergeCell ref="H349:I349"/>
    <mergeCell ref="J349:K349"/>
    <mergeCell ref="D346:E346"/>
    <mergeCell ref="F346:G346"/>
    <mergeCell ref="H346:I346"/>
    <mergeCell ref="J346:K346"/>
    <mergeCell ref="D347:E347"/>
    <mergeCell ref="F347:G347"/>
    <mergeCell ref="H347:I347"/>
    <mergeCell ref="J347:K347"/>
    <mergeCell ref="D344:E344"/>
    <mergeCell ref="F344:G344"/>
    <mergeCell ref="H344:I344"/>
    <mergeCell ref="J344:K344"/>
    <mergeCell ref="D345:E345"/>
    <mergeCell ref="F345:G345"/>
    <mergeCell ref="H345:I345"/>
    <mergeCell ref="J345:K345"/>
    <mergeCell ref="D342:E342"/>
    <mergeCell ref="F342:G342"/>
    <mergeCell ref="H342:I342"/>
    <mergeCell ref="J342:K342"/>
    <mergeCell ref="D343:E343"/>
    <mergeCell ref="F343:G343"/>
    <mergeCell ref="H343:I343"/>
    <mergeCell ref="J343:K343"/>
    <mergeCell ref="D340:E340"/>
    <mergeCell ref="F340:G340"/>
    <mergeCell ref="H340:I340"/>
    <mergeCell ref="J340:K340"/>
    <mergeCell ref="D341:E341"/>
    <mergeCell ref="F341:G341"/>
    <mergeCell ref="H341:I341"/>
    <mergeCell ref="J341:K341"/>
    <mergeCell ref="D338:E338"/>
    <mergeCell ref="F338:G338"/>
    <mergeCell ref="H338:I338"/>
    <mergeCell ref="J338:K338"/>
    <mergeCell ref="D339:E339"/>
    <mergeCell ref="F339:G339"/>
    <mergeCell ref="H339:I339"/>
    <mergeCell ref="J339:K339"/>
    <mergeCell ref="D336:E336"/>
    <mergeCell ref="F336:G336"/>
    <mergeCell ref="H336:I336"/>
    <mergeCell ref="J336:K336"/>
    <mergeCell ref="D337:E337"/>
    <mergeCell ref="F337:G337"/>
    <mergeCell ref="H337:I337"/>
    <mergeCell ref="J337:K337"/>
    <mergeCell ref="D334:E334"/>
    <mergeCell ref="F334:G334"/>
    <mergeCell ref="H334:I334"/>
    <mergeCell ref="J334:K334"/>
    <mergeCell ref="D335:E335"/>
    <mergeCell ref="F335:G335"/>
    <mergeCell ref="H335:I335"/>
    <mergeCell ref="J335:K335"/>
    <mergeCell ref="D332:E332"/>
    <mergeCell ref="F332:G332"/>
    <mergeCell ref="H332:I332"/>
    <mergeCell ref="J332:K332"/>
    <mergeCell ref="D333:E333"/>
    <mergeCell ref="F333:G333"/>
    <mergeCell ref="H333:I333"/>
    <mergeCell ref="J333:K333"/>
    <mergeCell ref="D330:E330"/>
    <mergeCell ref="F330:G330"/>
    <mergeCell ref="H330:I330"/>
    <mergeCell ref="J330:K330"/>
    <mergeCell ref="D331:E331"/>
    <mergeCell ref="F331:G331"/>
    <mergeCell ref="H331:I331"/>
    <mergeCell ref="J331:K331"/>
    <mergeCell ref="D328:E328"/>
    <mergeCell ref="F328:G328"/>
    <mergeCell ref="H328:I328"/>
    <mergeCell ref="J328:K328"/>
    <mergeCell ref="D329:E329"/>
    <mergeCell ref="F329:G329"/>
    <mergeCell ref="H329:I329"/>
    <mergeCell ref="J329:K329"/>
    <mergeCell ref="D326:E326"/>
    <mergeCell ref="F326:G326"/>
    <mergeCell ref="H326:I326"/>
    <mergeCell ref="J326:K326"/>
    <mergeCell ref="D327:E327"/>
    <mergeCell ref="F327:G327"/>
    <mergeCell ref="H327:I327"/>
    <mergeCell ref="J327:K327"/>
    <mergeCell ref="D324:E324"/>
    <mergeCell ref="F324:G324"/>
    <mergeCell ref="H324:I324"/>
    <mergeCell ref="J324:K324"/>
    <mergeCell ref="D325:E325"/>
    <mergeCell ref="F325:G325"/>
    <mergeCell ref="H325:I325"/>
    <mergeCell ref="J325:K325"/>
    <mergeCell ref="D322:E322"/>
    <mergeCell ref="F322:G322"/>
    <mergeCell ref="H322:I322"/>
    <mergeCell ref="J322:K322"/>
    <mergeCell ref="D323:E323"/>
    <mergeCell ref="F323:G323"/>
    <mergeCell ref="H323:I323"/>
    <mergeCell ref="J323:K323"/>
    <mergeCell ref="D320:E320"/>
    <mergeCell ref="F320:G320"/>
    <mergeCell ref="H320:I320"/>
    <mergeCell ref="J320:K320"/>
    <mergeCell ref="D321:E321"/>
    <mergeCell ref="F321:G321"/>
    <mergeCell ref="H321:I321"/>
    <mergeCell ref="J321:K321"/>
    <mergeCell ref="D318:E318"/>
    <mergeCell ref="F318:G318"/>
    <mergeCell ref="H318:I318"/>
    <mergeCell ref="J318:K318"/>
    <mergeCell ref="D319:E319"/>
    <mergeCell ref="F319:G319"/>
    <mergeCell ref="H319:I319"/>
    <mergeCell ref="J319:K319"/>
    <mergeCell ref="D316:E316"/>
    <mergeCell ref="F316:G316"/>
    <mergeCell ref="H316:I316"/>
    <mergeCell ref="J316:K316"/>
    <mergeCell ref="D317:E317"/>
    <mergeCell ref="F317:G317"/>
    <mergeCell ref="H317:I317"/>
    <mergeCell ref="J317:K317"/>
    <mergeCell ref="D314:E314"/>
    <mergeCell ref="F314:G314"/>
    <mergeCell ref="H314:I314"/>
    <mergeCell ref="J314:K314"/>
    <mergeCell ref="D315:E315"/>
    <mergeCell ref="F315:G315"/>
    <mergeCell ref="H315:I315"/>
    <mergeCell ref="J315:K315"/>
    <mergeCell ref="D312:E312"/>
    <mergeCell ref="F312:G312"/>
    <mergeCell ref="H312:I312"/>
    <mergeCell ref="J312:K312"/>
    <mergeCell ref="D313:E313"/>
    <mergeCell ref="F313:G313"/>
    <mergeCell ref="H313:I313"/>
    <mergeCell ref="J313:K313"/>
    <mergeCell ref="D310:E310"/>
    <mergeCell ref="F310:G310"/>
    <mergeCell ref="H310:I310"/>
    <mergeCell ref="J310:K310"/>
    <mergeCell ref="D311:E311"/>
    <mergeCell ref="F311:G311"/>
    <mergeCell ref="H311:I311"/>
    <mergeCell ref="J311:K311"/>
    <mergeCell ref="D308:E308"/>
    <mergeCell ref="F308:G308"/>
    <mergeCell ref="H308:I308"/>
    <mergeCell ref="J308:K308"/>
    <mergeCell ref="D309:E309"/>
    <mergeCell ref="F309:G309"/>
    <mergeCell ref="H309:I309"/>
    <mergeCell ref="J309:K309"/>
    <mergeCell ref="D306:E306"/>
    <mergeCell ref="F306:G306"/>
    <mergeCell ref="H306:I306"/>
    <mergeCell ref="J306:K306"/>
    <mergeCell ref="D307:E307"/>
    <mergeCell ref="F307:G307"/>
    <mergeCell ref="H307:I307"/>
    <mergeCell ref="J307:K307"/>
    <mergeCell ref="D304:E304"/>
    <mergeCell ref="F304:G304"/>
    <mergeCell ref="H304:I304"/>
    <mergeCell ref="J304:K304"/>
    <mergeCell ref="D305:E305"/>
    <mergeCell ref="F305:G305"/>
    <mergeCell ref="H305:I305"/>
    <mergeCell ref="J305:K305"/>
    <mergeCell ref="D302:E302"/>
    <mergeCell ref="F302:G302"/>
    <mergeCell ref="H302:I302"/>
    <mergeCell ref="J302:K302"/>
    <mergeCell ref="D303:E303"/>
    <mergeCell ref="F303:G303"/>
    <mergeCell ref="H303:I303"/>
    <mergeCell ref="J303:K303"/>
    <mergeCell ref="D300:E300"/>
    <mergeCell ref="F300:G300"/>
    <mergeCell ref="H300:I300"/>
    <mergeCell ref="J300:K300"/>
    <mergeCell ref="D301:E301"/>
    <mergeCell ref="F301:G301"/>
    <mergeCell ref="H301:I301"/>
    <mergeCell ref="J301:K301"/>
    <mergeCell ref="D298:E298"/>
    <mergeCell ref="F298:G298"/>
    <mergeCell ref="H298:I298"/>
    <mergeCell ref="J298:K298"/>
    <mergeCell ref="D299:E299"/>
    <mergeCell ref="F299:G299"/>
    <mergeCell ref="H299:I299"/>
    <mergeCell ref="J299:K299"/>
    <mergeCell ref="D296:E296"/>
    <mergeCell ref="F296:G296"/>
    <mergeCell ref="H296:I296"/>
    <mergeCell ref="J296:K296"/>
    <mergeCell ref="D297:E297"/>
    <mergeCell ref="F297:G297"/>
    <mergeCell ref="H297:I297"/>
    <mergeCell ref="J297:K297"/>
    <mergeCell ref="D294:E294"/>
    <mergeCell ref="F294:G294"/>
    <mergeCell ref="H294:I294"/>
    <mergeCell ref="J294:K294"/>
    <mergeCell ref="D295:E295"/>
    <mergeCell ref="F295:G295"/>
    <mergeCell ref="H295:I295"/>
    <mergeCell ref="J295:K295"/>
    <mergeCell ref="D292:E292"/>
    <mergeCell ref="F292:G292"/>
    <mergeCell ref="H292:I292"/>
    <mergeCell ref="J292:K292"/>
    <mergeCell ref="D293:E293"/>
    <mergeCell ref="F293:G293"/>
    <mergeCell ref="H293:I293"/>
    <mergeCell ref="J293:K293"/>
    <mergeCell ref="D290:E290"/>
    <mergeCell ref="F290:G290"/>
    <mergeCell ref="H290:I290"/>
    <mergeCell ref="J290:K290"/>
    <mergeCell ref="D291:E291"/>
    <mergeCell ref="F291:G291"/>
    <mergeCell ref="H291:I291"/>
    <mergeCell ref="J291:K291"/>
    <mergeCell ref="D288:E288"/>
    <mergeCell ref="F288:G288"/>
    <mergeCell ref="H288:I288"/>
    <mergeCell ref="J288:K288"/>
    <mergeCell ref="D289:E289"/>
    <mergeCell ref="F289:G289"/>
    <mergeCell ref="H289:I289"/>
    <mergeCell ref="J289:K289"/>
    <mergeCell ref="D286:E286"/>
    <mergeCell ref="F286:G286"/>
    <mergeCell ref="H286:I286"/>
    <mergeCell ref="J286:K286"/>
    <mergeCell ref="D287:E287"/>
    <mergeCell ref="F287:G287"/>
    <mergeCell ref="H287:I287"/>
    <mergeCell ref="J287:K287"/>
    <mergeCell ref="D284:E284"/>
    <mergeCell ref="F284:G284"/>
    <mergeCell ref="H284:I284"/>
    <mergeCell ref="J284:K284"/>
    <mergeCell ref="D285:E285"/>
    <mergeCell ref="F285:G285"/>
    <mergeCell ref="H285:I285"/>
    <mergeCell ref="J285:K285"/>
    <mergeCell ref="D282:E282"/>
    <mergeCell ref="F282:G282"/>
    <mergeCell ref="H282:I282"/>
    <mergeCell ref="J282:K282"/>
    <mergeCell ref="D283:E283"/>
    <mergeCell ref="F283:G283"/>
    <mergeCell ref="H283:I283"/>
    <mergeCell ref="J283:K283"/>
    <mergeCell ref="D280:E280"/>
    <mergeCell ref="F280:G280"/>
    <mergeCell ref="H280:I280"/>
    <mergeCell ref="J280:K280"/>
    <mergeCell ref="D281:E281"/>
    <mergeCell ref="F281:G281"/>
    <mergeCell ref="H281:I281"/>
    <mergeCell ref="J281:K281"/>
    <mergeCell ref="D278:E278"/>
    <mergeCell ref="F278:G278"/>
    <mergeCell ref="H278:I278"/>
    <mergeCell ref="J278:K278"/>
    <mergeCell ref="D279:E279"/>
    <mergeCell ref="F279:G279"/>
    <mergeCell ref="H279:I279"/>
    <mergeCell ref="J279:K279"/>
    <mergeCell ref="D276:E276"/>
    <mergeCell ref="F276:G276"/>
    <mergeCell ref="H276:I276"/>
    <mergeCell ref="J276:K276"/>
    <mergeCell ref="D277:E277"/>
    <mergeCell ref="F277:G277"/>
    <mergeCell ref="H277:I277"/>
    <mergeCell ref="J277:K277"/>
    <mergeCell ref="D274:E274"/>
    <mergeCell ref="F274:G274"/>
    <mergeCell ref="H274:I274"/>
    <mergeCell ref="J274:K274"/>
    <mergeCell ref="D275:E275"/>
    <mergeCell ref="F275:G275"/>
    <mergeCell ref="H275:I275"/>
    <mergeCell ref="J275:K275"/>
    <mergeCell ref="D272:E272"/>
    <mergeCell ref="F272:G272"/>
    <mergeCell ref="H272:I272"/>
    <mergeCell ref="J272:K272"/>
    <mergeCell ref="D273:E273"/>
    <mergeCell ref="F273:G273"/>
    <mergeCell ref="H273:I273"/>
    <mergeCell ref="J273:K273"/>
    <mergeCell ref="D270:E270"/>
    <mergeCell ref="F270:G270"/>
    <mergeCell ref="H270:I270"/>
    <mergeCell ref="J270:K270"/>
    <mergeCell ref="D271:E271"/>
    <mergeCell ref="F271:G271"/>
    <mergeCell ref="H271:I271"/>
    <mergeCell ref="J271:K271"/>
    <mergeCell ref="D268:E268"/>
    <mergeCell ref="F268:G268"/>
    <mergeCell ref="H268:I268"/>
    <mergeCell ref="J268:K268"/>
    <mergeCell ref="D269:E269"/>
    <mergeCell ref="F269:G269"/>
    <mergeCell ref="H269:I269"/>
    <mergeCell ref="J269:K269"/>
    <mergeCell ref="D266:E266"/>
    <mergeCell ref="F266:G266"/>
    <mergeCell ref="H266:I266"/>
    <mergeCell ref="J266:K266"/>
    <mergeCell ref="D267:E267"/>
    <mergeCell ref="F267:G267"/>
    <mergeCell ref="H267:I267"/>
    <mergeCell ref="J267:K267"/>
    <mergeCell ref="D264:E264"/>
    <mergeCell ref="F264:G264"/>
    <mergeCell ref="H264:I264"/>
    <mergeCell ref="J264:K264"/>
    <mergeCell ref="D265:E265"/>
    <mergeCell ref="F265:G265"/>
    <mergeCell ref="H265:I265"/>
    <mergeCell ref="J265:K265"/>
    <mergeCell ref="D262:E262"/>
    <mergeCell ref="F262:G262"/>
    <mergeCell ref="H262:I262"/>
    <mergeCell ref="J262:K262"/>
    <mergeCell ref="D263:E263"/>
    <mergeCell ref="F263:G263"/>
    <mergeCell ref="H263:I263"/>
    <mergeCell ref="J263:K263"/>
    <mergeCell ref="D260:E260"/>
    <mergeCell ref="F260:G260"/>
    <mergeCell ref="H260:I260"/>
    <mergeCell ref="J260:K260"/>
    <mergeCell ref="D261:E261"/>
    <mergeCell ref="F261:G261"/>
    <mergeCell ref="H261:I261"/>
    <mergeCell ref="J261:K261"/>
    <mergeCell ref="D258:E258"/>
    <mergeCell ref="F258:G258"/>
    <mergeCell ref="H258:I258"/>
    <mergeCell ref="J258:K258"/>
    <mergeCell ref="D259:E259"/>
    <mergeCell ref="F259:G259"/>
    <mergeCell ref="H259:I259"/>
    <mergeCell ref="J259:K259"/>
    <mergeCell ref="D256:E256"/>
    <mergeCell ref="F256:G256"/>
    <mergeCell ref="H256:I256"/>
    <mergeCell ref="J256:K256"/>
    <mergeCell ref="D257:E257"/>
    <mergeCell ref="F257:G257"/>
    <mergeCell ref="H257:I257"/>
    <mergeCell ref="J257:K257"/>
    <mergeCell ref="D254:E254"/>
    <mergeCell ref="F254:G254"/>
    <mergeCell ref="H254:I254"/>
    <mergeCell ref="J254:K254"/>
    <mergeCell ref="D255:E255"/>
    <mergeCell ref="F255:G255"/>
    <mergeCell ref="H255:I255"/>
    <mergeCell ref="J255:K255"/>
    <mergeCell ref="D252:E252"/>
    <mergeCell ref="F252:G252"/>
    <mergeCell ref="H252:I252"/>
    <mergeCell ref="J252:K252"/>
    <mergeCell ref="D253:E253"/>
    <mergeCell ref="F253:G253"/>
    <mergeCell ref="H253:I253"/>
    <mergeCell ref="J253:K253"/>
    <mergeCell ref="D250:E250"/>
    <mergeCell ref="F250:G250"/>
    <mergeCell ref="H250:I250"/>
    <mergeCell ref="J250:K250"/>
    <mergeCell ref="D251:E251"/>
    <mergeCell ref="F251:G251"/>
    <mergeCell ref="H251:I251"/>
    <mergeCell ref="J251:K251"/>
    <mergeCell ref="D248:E248"/>
    <mergeCell ref="F248:G248"/>
    <mergeCell ref="H248:I248"/>
    <mergeCell ref="J248:K248"/>
    <mergeCell ref="D249:E249"/>
    <mergeCell ref="F249:G249"/>
    <mergeCell ref="H249:I249"/>
    <mergeCell ref="J249:K249"/>
    <mergeCell ref="D246:E246"/>
    <mergeCell ref="F246:G246"/>
    <mergeCell ref="H246:I246"/>
    <mergeCell ref="J246:K246"/>
    <mergeCell ref="D247:E247"/>
    <mergeCell ref="F247:G247"/>
    <mergeCell ref="H247:I247"/>
    <mergeCell ref="J247:K247"/>
    <mergeCell ref="D244:E244"/>
    <mergeCell ref="F244:G244"/>
    <mergeCell ref="H244:I244"/>
    <mergeCell ref="J244:K244"/>
    <mergeCell ref="D245:E245"/>
    <mergeCell ref="F245:G245"/>
    <mergeCell ref="H245:I245"/>
    <mergeCell ref="J245:K245"/>
    <mergeCell ref="D242:E242"/>
    <mergeCell ref="F242:G242"/>
    <mergeCell ref="H242:I242"/>
    <mergeCell ref="J242:K242"/>
    <mergeCell ref="D243:E243"/>
    <mergeCell ref="F243:G243"/>
    <mergeCell ref="H243:I243"/>
    <mergeCell ref="J243:K243"/>
    <mergeCell ref="D240:E240"/>
    <mergeCell ref="F240:G240"/>
    <mergeCell ref="H240:I240"/>
    <mergeCell ref="J240:K240"/>
    <mergeCell ref="D241:E241"/>
    <mergeCell ref="F241:G241"/>
    <mergeCell ref="H241:I241"/>
    <mergeCell ref="J241:K241"/>
    <mergeCell ref="D238:E238"/>
    <mergeCell ref="F238:G238"/>
    <mergeCell ref="H238:I238"/>
    <mergeCell ref="J238:K238"/>
    <mergeCell ref="D239:E239"/>
    <mergeCell ref="F239:G239"/>
    <mergeCell ref="H239:I239"/>
    <mergeCell ref="J239:K239"/>
    <mergeCell ref="D236:E236"/>
    <mergeCell ref="F236:G236"/>
    <mergeCell ref="H236:I236"/>
    <mergeCell ref="J236:K236"/>
    <mergeCell ref="D237:E237"/>
    <mergeCell ref="F237:G237"/>
    <mergeCell ref="H237:I237"/>
    <mergeCell ref="J237:K237"/>
    <mergeCell ref="D234:E234"/>
    <mergeCell ref="F234:G234"/>
    <mergeCell ref="H234:I234"/>
    <mergeCell ref="J234:K234"/>
    <mergeCell ref="D235:E235"/>
    <mergeCell ref="F235:G235"/>
    <mergeCell ref="H235:I235"/>
    <mergeCell ref="J235:K235"/>
    <mergeCell ref="D232:E232"/>
    <mergeCell ref="F232:G232"/>
    <mergeCell ref="H232:I232"/>
    <mergeCell ref="J232:K232"/>
    <mergeCell ref="D233:E233"/>
    <mergeCell ref="F233:G233"/>
    <mergeCell ref="H233:I233"/>
    <mergeCell ref="J233:K233"/>
    <mergeCell ref="D230:E230"/>
    <mergeCell ref="F230:G230"/>
    <mergeCell ref="H230:I230"/>
    <mergeCell ref="J230:K230"/>
    <mergeCell ref="D231:E231"/>
    <mergeCell ref="F231:G231"/>
    <mergeCell ref="H231:I231"/>
    <mergeCell ref="J231:K231"/>
    <mergeCell ref="D228:E228"/>
    <mergeCell ref="F228:G228"/>
    <mergeCell ref="H228:I228"/>
    <mergeCell ref="J228:K228"/>
    <mergeCell ref="D229:E229"/>
    <mergeCell ref="F229:G229"/>
    <mergeCell ref="H229:I229"/>
    <mergeCell ref="J229:K229"/>
    <mergeCell ref="D226:E226"/>
    <mergeCell ref="F226:G226"/>
    <mergeCell ref="H226:I226"/>
    <mergeCell ref="J226:K226"/>
    <mergeCell ref="D227:E227"/>
    <mergeCell ref="F227:G227"/>
    <mergeCell ref="H227:I227"/>
    <mergeCell ref="J227:K227"/>
    <mergeCell ref="D224:E224"/>
    <mergeCell ref="F224:G224"/>
    <mergeCell ref="H224:I224"/>
    <mergeCell ref="J224:K224"/>
    <mergeCell ref="D225:E225"/>
    <mergeCell ref="F225:G225"/>
    <mergeCell ref="H225:I225"/>
    <mergeCell ref="J225:K225"/>
    <mergeCell ref="D222:E222"/>
    <mergeCell ref="F222:G222"/>
    <mergeCell ref="H222:I222"/>
    <mergeCell ref="J222:K222"/>
    <mergeCell ref="D223:E223"/>
    <mergeCell ref="F223:G223"/>
    <mergeCell ref="H223:I223"/>
    <mergeCell ref="J223:K223"/>
    <mergeCell ref="D220:E220"/>
    <mergeCell ref="F220:G220"/>
    <mergeCell ref="H220:I220"/>
    <mergeCell ref="J220:K220"/>
    <mergeCell ref="D221:E221"/>
    <mergeCell ref="F221:G221"/>
    <mergeCell ref="H221:I221"/>
    <mergeCell ref="J221:K221"/>
    <mergeCell ref="D218:E218"/>
    <mergeCell ref="F218:G218"/>
    <mergeCell ref="H218:I218"/>
    <mergeCell ref="J218:K218"/>
    <mergeCell ref="D219:E219"/>
    <mergeCell ref="F219:G219"/>
    <mergeCell ref="H219:I219"/>
    <mergeCell ref="J219:K219"/>
    <mergeCell ref="D216:E216"/>
    <mergeCell ref="F216:G216"/>
    <mergeCell ref="H216:I216"/>
    <mergeCell ref="J216:K216"/>
    <mergeCell ref="D217:E217"/>
    <mergeCell ref="F217:G217"/>
    <mergeCell ref="H217:I217"/>
    <mergeCell ref="J217:K217"/>
    <mergeCell ref="D214:E214"/>
    <mergeCell ref="F214:G214"/>
    <mergeCell ref="H214:I214"/>
    <mergeCell ref="J214:K214"/>
    <mergeCell ref="D215:E215"/>
    <mergeCell ref="F215:G215"/>
    <mergeCell ref="H215:I215"/>
    <mergeCell ref="J215:K215"/>
    <mergeCell ref="D212:E212"/>
    <mergeCell ref="F212:G212"/>
    <mergeCell ref="H212:I212"/>
    <mergeCell ref="J212:K212"/>
    <mergeCell ref="D213:E213"/>
    <mergeCell ref="F213:G213"/>
    <mergeCell ref="H213:I213"/>
    <mergeCell ref="J213:K213"/>
    <mergeCell ref="D210:E210"/>
    <mergeCell ref="F210:G210"/>
    <mergeCell ref="H210:I210"/>
    <mergeCell ref="J210:K210"/>
    <mergeCell ref="D211:E211"/>
    <mergeCell ref="F211:G211"/>
    <mergeCell ref="H211:I211"/>
    <mergeCell ref="J211:K211"/>
    <mergeCell ref="D208:E208"/>
    <mergeCell ref="F208:G208"/>
    <mergeCell ref="H208:I208"/>
    <mergeCell ref="J208:K208"/>
    <mergeCell ref="D209:E209"/>
    <mergeCell ref="F209:G209"/>
    <mergeCell ref="H209:I209"/>
    <mergeCell ref="J209:K209"/>
    <mergeCell ref="D206:E206"/>
    <mergeCell ref="F206:G206"/>
    <mergeCell ref="H206:I206"/>
    <mergeCell ref="J206:K206"/>
    <mergeCell ref="D207:E207"/>
    <mergeCell ref="F207:G207"/>
    <mergeCell ref="H207:I207"/>
    <mergeCell ref="J207:K207"/>
    <mergeCell ref="D204:E204"/>
    <mergeCell ref="F204:G204"/>
    <mergeCell ref="H204:I204"/>
    <mergeCell ref="J204:K204"/>
    <mergeCell ref="D205:E205"/>
    <mergeCell ref="F205:G205"/>
    <mergeCell ref="H205:I205"/>
    <mergeCell ref="J205:K205"/>
    <mergeCell ref="D202:E202"/>
    <mergeCell ref="F202:G202"/>
    <mergeCell ref="H202:I202"/>
    <mergeCell ref="J202:K202"/>
    <mergeCell ref="D203:E203"/>
    <mergeCell ref="F203:G203"/>
    <mergeCell ref="H203:I203"/>
    <mergeCell ref="J203:K203"/>
    <mergeCell ref="D200:E200"/>
    <mergeCell ref="F200:G200"/>
    <mergeCell ref="H200:I200"/>
    <mergeCell ref="J200:K200"/>
    <mergeCell ref="D201:E201"/>
    <mergeCell ref="F201:G201"/>
    <mergeCell ref="H201:I201"/>
    <mergeCell ref="J201:K201"/>
    <mergeCell ref="D198:E198"/>
    <mergeCell ref="F198:G198"/>
    <mergeCell ref="H198:I198"/>
    <mergeCell ref="J198:K198"/>
    <mergeCell ref="D199:E199"/>
    <mergeCell ref="F199:G199"/>
    <mergeCell ref="H199:I199"/>
    <mergeCell ref="J199:K199"/>
    <mergeCell ref="D196:E196"/>
    <mergeCell ref="F196:G196"/>
    <mergeCell ref="H196:I196"/>
    <mergeCell ref="J196:K196"/>
    <mergeCell ref="D197:E197"/>
    <mergeCell ref="F197:G197"/>
    <mergeCell ref="H197:I197"/>
    <mergeCell ref="J197:K197"/>
    <mergeCell ref="D194:E194"/>
    <mergeCell ref="F194:G194"/>
    <mergeCell ref="H194:I194"/>
    <mergeCell ref="J194:K194"/>
    <mergeCell ref="D195:E195"/>
    <mergeCell ref="F195:G195"/>
    <mergeCell ref="H195:I195"/>
    <mergeCell ref="J195:K195"/>
    <mergeCell ref="D192:E192"/>
    <mergeCell ref="F192:G192"/>
    <mergeCell ref="H192:I192"/>
    <mergeCell ref="J192:K192"/>
    <mergeCell ref="D193:E193"/>
    <mergeCell ref="F193:G193"/>
    <mergeCell ref="H193:I193"/>
    <mergeCell ref="J193:K193"/>
    <mergeCell ref="D190:E190"/>
    <mergeCell ref="F190:G190"/>
    <mergeCell ref="H190:I190"/>
    <mergeCell ref="J190:K190"/>
    <mergeCell ref="D191:E191"/>
    <mergeCell ref="F191:G191"/>
    <mergeCell ref="H191:I191"/>
    <mergeCell ref="J191:K191"/>
    <mergeCell ref="D188:E188"/>
    <mergeCell ref="F188:G188"/>
    <mergeCell ref="H188:I188"/>
    <mergeCell ref="J188:K188"/>
    <mergeCell ref="D189:E189"/>
    <mergeCell ref="F189:G189"/>
    <mergeCell ref="H189:I189"/>
    <mergeCell ref="J189:K189"/>
    <mergeCell ref="D186:E186"/>
    <mergeCell ref="F186:G186"/>
    <mergeCell ref="H186:I186"/>
    <mergeCell ref="J186:K186"/>
    <mergeCell ref="D187:E187"/>
    <mergeCell ref="F187:G187"/>
    <mergeCell ref="H187:I187"/>
    <mergeCell ref="J187:K187"/>
    <mergeCell ref="D184:E184"/>
    <mergeCell ref="F184:G184"/>
    <mergeCell ref="H184:I184"/>
    <mergeCell ref="J184:K184"/>
    <mergeCell ref="D185:E185"/>
    <mergeCell ref="F185:G185"/>
    <mergeCell ref="H185:I185"/>
    <mergeCell ref="J185:K185"/>
    <mergeCell ref="D182:E182"/>
    <mergeCell ref="F182:G182"/>
    <mergeCell ref="H182:I182"/>
    <mergeCell ref="J182:K182"/>
    <mergeCell ref="D183:E183"/>
    <mergeCell ref="F183:G183"/>
    <mergeCell ref="H183:I183"/>
    <mergeCell ref="J183:K183"/>
    <mergeCell ref="D180:E180"/>
    <mergeCell ref="F180:G180"/>
    <mergeCell ref="H180:I180"/>
    <mergeCell ref="J180:K180"/>
    <mergeCell ref="D181:E181"/>
    <mergeCell ref="F181:G181"/>
    <mergeCell ref="H181:I181"/>
    <mergeCell ref="J181:K181"/>
    <mergeCell ref="D178:E178"/>
    <mergeCell ref="F178:G178"/>
    <mergeCell ref="H178:I178"/>
    <mergeCell ref="J178:K178"/>
    <mergeCell ref="D179:E179"/>
    <mergeCell ref="F179:G179"/>
    <mergeCell ref="H179:I179"/>
    <mergeCell ref="J179:K179"/>
    <mergeCell ref="D176:E176"/>
    <mergeCell ref="F176:G176"/>
    <mergeCell ref="H176:I176"/>
    <mergeCell ref="J176:K176"/>
    <mergeCell ref="D177:E177"/>
    <mergeCell ref="F177:G177"/>
    <mergeCell ref="H177:I177"/>
    <mergeCell ref="J177:K177"/>
    <mergeCell ref="D174:E174"/>
    <mergeCell ref="F174:G174"/>
    <mergeCell ref="H174:I174"/>
    <mergeCell ref="J174:K174"/>
    <mergeCell ref="D175:E175"/>
    <mergeCell ref="F175:G175"/>
    <mergeCell ref="H175:I175"/>
    <mergeCell ref="J175:K175"/>
    <mergeCell ref="D172:E172"/>
    <mergeCell ref="F172:G172"/>
    <mergeCell ref="H172:I172"/>
    <mergeCell ref="J172:K172"/>
    <mergeCell ref="D173:E173"/>
    <mergeCell ref="F173:G173"/>
    <mergeCell ref="H173:I173"/>
    <mergeCell ref="J173:K173"/>
    <mergeCell ref="D170:E170"/>
    <mergeCell ref="F170:G170"/>
    <mergeCell ref="H170:I170"/>
    <mergeCell ref="J170:K170"/>
    <mergeCell ref="D171:E171"/>
    <mergeCell ref="F171:G171"/>
    <mergeCell ref="H171:I171"/>
    <mergeCell ref="J171:K171"/>
    <mergeCell ref="D168:E168"/>
    <mergeCell ref="F168:G168"/>
    <mergeCell ref="H168:I168"/>
    <mergeCell ref="J168:K168"/>
    <mergeCell ref="D169:E169"/>
    <mergeCell ref="F169:G169"/>
    <mergeCell ref="H169:I169"/>
    <mergeCell ref="J169:K169"/>
    <mergeCell ref="D166:E166"/>
    <mergeCell ref="F166:G166"/>
    <mergeCell ref="H166:I166"/>
    <mergeCell ref="J166:K166"/>
    <mergeCell ref="D167:E167"/>
    <mergeCell ref="F167:G167"/>
    <mergeCell ref="H167:I167"/>
    <mergeCell ref="J167:K167"/>
    <mergeCell ref="D164:E164"/>
    <mergeCell ref="F164:G164"/>
    <mergeCell ref="H164:I164"/>
    <mergeCell ref="J164:K164"/>
    <mergeCell ref="D165:E165"/>
    <mergeCell ref="F165:G165"/>
    <mergeCell ref="H165:I165"/>
    <mergeCell ref="J165:K165"/>
    <mergeCell ref="D162:E162"/>
    <mergeCell ref="F162:G162"/>
    <mergeCell ref="H162:I162"/>
    <mergeCell ref="J162:K162"/>
    <mergeCell ref="D163:E163"/>
    <mergeCell ref="F163:G163"/>
    <mergeCell ref="H163:I163"/>
    <mergeCell ref="J163:K163"/>
    <mergeCell ref="D160:E160"/>
    <mergeCell ref="F160:G160"/>
    <mergeCell ref="H160:I160"/>
    <mergeCell ref="J160:K160"/>
    <mergeCell ref="D161:E161"/>
    <mergeCell ref="F161:G161"/>
    <mergeCell ref="H161:I161"/>
    <mergeCell ref="J161:K161"/>
    <mergeCell ref="D158:E158"/>
    <mergeCell ref="F158:G158"/>
    <mergeCell ref="H158:I158"/>
    <mergeCell ref="J158:K158"/>
    <mergeCell ref="D159:E159"/>
    <mergeCell ref="F159:G159"/>
    <mergeCell ref="H159:I159"/>
    <mergeCell ref="J159:K159"/>
    <mergeCell ref="D156:E156"/>
    <mergeCell ref="F156:G156"/>
    <mergeCell ref="H156:I156"/>
    <mergeCell ref="J156:K156"/>
    <mergeCell ref="D157:E157"/>
    <mergeCell ref="F157:G157"/>
    <mergeCell ref="H157:I157"/>
    <mergeCell ref="J157:K157"/>
    <mergeCell ref="D154:E154"/>
    <mergeCell ref="F154:G154"/>
    <mergeCell ref="H154:I154"/>
    <mergeCell ref="J154:K154"/>
    <mergeCell ref="D155:E155"/>
    <mergeCell ref="F155:G155"/>
    <mergeCell ref="H155:I155"/>
    <mergeCell ref="J155:K155"/>
    <mergeCell ref="D152:E152"/>
    <mergeCell ref="F152:G152"/>
    <mergeCell ref="H152:I152"/>
    <mergeCell ref="J152:K152"/>
    <mergeCell ref="D153:E153"/>
    <mergeCell ref="F153:G153"/>
    <mergeCell ref="H153:I153"/>
    <mergeCell ref="J153:K153"/>
    <mergeCell ref="D150:E150"/>
    <mergeCell ref="F150:G150"/>
    <mergeCell ref="H150:I150"/>
    <mergeCell ref="J150:K150"/>
    <mergeCell ref="D151:E151"/>
    <mergeCell ref="F151:G151"/>
    <mergeCell ref="H151:I151"/>
    <mergeCell ref="J151:K151"/>
    <mergeCell ref="D148:E148"/>
    <mergeCell ref="F148:G148"/>
    <mergeCell ref="H148:I148"/>
    <mergeCell ref="J148:K148"/>
    <mergeCell ref="D149:E149"/>
    <mergeCell ref="F149:G149"/>
    <mergeCell ref="H149:I149"/>
    <mergeCell ref="J149:K149"/>
    <mergeCell ref="D146:E146"/>
    <mergeCell ref="F146:G146"/>
    <mergeCell ref="H146:I146"/>
    <mergeCell ref="J146:K146"/>
    <mergeCell ref="D147:E147"/>
    <mergeCell ref="F147:G147"/>
    <mergeCell ref="H147:I147"/>
    <mergeCell ref="J147:K147"/>
    <mergeCell ref="D144:E144"/>
    <mergeCell ref="F144:G144"/>
    <mergeCell ref="H144:I144"/>
    <mergeCell ref="J144:K144"/>
    <mergeCell ref="D145:E145"/>
    <mergeCell ref="F145:G145"/>
    <mergeCell ref="H145:I145"/>
    <mergeCell ref="J145:K145"/>
    <mergeCell ref="D142:E142"/>
    <mergeCell ref="F142:G142"/>
    <mergeCell ref="H142:I142"/>
    <mergeCell ref="J142:K142"/>
    <mergeCell ref="D143:E143"/>
    <mergeCell ref="F143:G143"/>
    <mergeCell ref="H143:I143"/>
    <mergeCell ref="J143:K143"/>
    <mergeCell ref="D140:E140"/>
    <mergeCell ref="F140:G140"/>
    <mergeCell ref="H140:I140"/>
    <mergeCell ref="J140:K140"/>
    <mergeCell ref="D141:E141"/>
    <mergeCell ref="F141:G141"/>
    <mergeCell ref="H141:I141"/>
    <mergeCell ref="J141:K141"/>
    <mergeCell ref="D138:E138"/>
    <mergeCell ref="F138:G138"/>
    <mergeCell ref="H138:I138"/>
    <mergeCell ref="J138:K138"/>
    <mergeCell ref="D139:E139"/>
    <mergeCell ref="F139:G139"/>
    <mergeCell ref="H139:I139"/>
    <mergeCell ref="J139:K139"/>
    <mergeCell ref="D136:E136"/>
    <mergeCell ref="F136:G136"/>
    <mergeCell ref="H136:I136"/>
    <mergeCell ref="J136:K136"/>
    <mergeCell ref="D137:E137"/>
    <mergeCell ref="F137:G137"/>
    <mergeCell ref="H137:I137"/>
    <mergeCell ref="J137:K137"/>
    <mergeCell ref="D134:E134"/>
    <mergeCell ref="F134:G134"/>
    <mergeCell ref="H134:I134"/>
    <mergeCell ref="J134:K134"/>
    <mergeCell ref="D135:E135"/>
    <mergeCell ref="F135:G135"/>
    <mergeCell ref="H135:I135"/>
    <mergeCell ref="J135:K135"/>
    <mergeCell ref="D132:E132"/>
    <mergeCell ref="F132:G132"/>
    <mergeCell ref="H132:I132"/>
    <mergeCell ref="J132:K132"/>
    <mergeCell ref="D133:E133"/>
    <mergeCell ref="F133:G133"/>
    <mergeCell ref="H133:I133"/>
    <mergeCell ref="J133:K133"/>
    <mergeCell ref="D130:E130"/>
    <mergeCell ref="F130:G130"/>
    <mergeCell ref="H130:I130"/>
    <mergeCell ref="J130:K130"/>
    <mergeCell ref="D131:E131"/>
    <mergeCell ref="F131:G131"/>
    <mergeCell ref="H131:I131"/>
    <mergeCell ref="J131:K131"/>
    <mergeCell ref="D128:E128"/>
    <mergeCell ref="F128:G128"/>
    <mergeCell ref="H128:I128"/>
    <mergeCell ref="J128:K128"/>
    <mergeCell ref="D129:E129"/>
    <mergeCell ref="F129:G129"/>
    <mergeCell ref="H129:I129"/>
    <mergeCell ref="J129:K129"/>
    <mergeCell ref="D126:E126"/>
    <mergeCell ref="F126:G126"/>
    <mergeCell ref="H126:I126"/>
    <mergeCell ref="J126:K126"/>
    <mergeCell ref="D127:E127"/>
    <mergeCell ref="F127:G127"/>
    <mergeCell ref="H127:I127"/>
    <mergeCell ref="J127:K127"/>
    <mergeCell ref="D124:E124"/>
    <mergeCell ref="F124:G124"/>
    <mergeCell ref="H124:I124"/>
    <mergeCell ref="J124:K124"/>
    <mergeCell ref="D125:E125"/>
    <mergeCell ref="F125:G125"/>
    <mergeCell ref="H125:I125"/>
    <mergeCell ref="J125:K125"/>
    <mergeCell ref="D122:E122"/>
    <mergeCell ref="F122:G122"/>
    <mergeCell ref="H122:I122"/>
    <mergeCell ref="J122:K122"/>
    <mergeCell ref="D123:E123"/>
    <mergeCell ref="F123:G123"/>
    <mergeCell ref="H123:I123"/>
    <mergeCell ref="J123:K123"/>
    <mergeCell ref="D120:E120"/>
    <mergeCell ref="F120:G120"/>
    <mergeCell ref="H120:I120"/>
    <mergeCell ref="J120:K120"/>
    <mergeCell ref="D121:E121"/>
    <mergeCell ref="F121:G121"/>
    <mergeCell ref="H121:I121"/>
    <mergeCell ref="J121:K121"/>
    <mergeCell ref="D118:E118"/>
    <mergeCell ref="F118:G118"/>
    <mergeCell ref="H118:I118"/>
    <mergeCell ref="J118:K118"/>
    <mergeCell ref="D119:E119"/>
    <mergeCell ref="F119:G119"/>
    <mergeCell ref="H119:I119"/>
    <mergeCell ref="J119:K119"/>
    <mergeCell ref="D116:E116"/>
    <mergeCell ref="F116:G116"/>
    <mergeCell ref="H116:I116"/>
    <mergeCell ref="J116:K116"/>
    <mergeCell ref="D117:E117"/>
    <mergeCell ref="F117:G117"/>
    <mergeCell ref="H117:I117"/>
    <mergeCell ref="J117:K117"/>
    <mergeCell ref="D114:E114"/>
    <mergeCell ref="F114:G114"/>
    <mergeCell ref="H114:I114"/>
    <mergeCell ref="J114:K114"/>
    <mergeCell ref="D115:E115"/>
    <mergeCell ref="F115:G115"/>
    <mergeCell ref="H115:I115"/>
    <mergeCell ref="J115:K115"/>
    <mergeCell ref="D112:E112"/>
    <mergeCell ref="F112:G112"/>
    <mergeCell ref="H112:I112"/>
    <mergeCell ref="J112:K112"/>
    <mergeCell ref="D113:E113"/>
    <mergeCell ref="F113:G113"/>
    <mergeCell ref="H113:I113"/>
    <mergeCell ref="J113:K113"/>
    <mergeCell ref="D110:E110"/>
    <mergeCell ref="F110:G110"/>
    <mergeCell ref="H110:I110"/>
    <mergeCell ref="J110:K110"/>
    <mergeCell ref="D111:E111"/>
    <mergeCell ref="F111:G111"/>
    <mergeCell ref="H111:I111"/>
    <mergeCell ref="J111:K111"/>
    <mergeCell ref="D108:E108"/>
    <mergeCell ref="F108:G108"/>
    <mergeCell ref="H108:I108"/>
    <mergeCell ref="J108:K108"/>
    <mergeCell ref="D109:E109"/>
    <mergeCell ref="F109:G109"/>
    <mergeCell ref="H109:I109"/>
    <mergeCell ref="J109:K109"/>
    <mergeCell ref="D106:E106"/>
    <mergeCell ref="F106:G106"/>
    <mergeCell ref="H106:I106"/>
    <mergeCell ref="J106:K106"/>
    <mergeCell ref="D107:E107"/>
    <mergeCell ref="F107:G107"/>
    <mergeCell ref="H107:I107"/>
    <mergeCell ref="J107:K107"/>
    <mergeCell ref="D104:E104"/>
    <mergeCell ref="F104:G104"/>
    <mergeCell ref="H104:I104"/>
    <mergeCell ref="J104:K104"/>
    <mergeCell ref="D105:E105"/>
    <mergeCell ref="F105:G105"/>
    <mergeCell ref="H105:I105"/>
    <mergeCell ref="J105:K105"/>
    <mergeCell ref="D102:E102"/>
    <mergeCell ref="F102:G102"/>
    <mergeCell ref="H102:I102"/>
    <mergeCell ref="J102:K102"/>
    <mergeCell ref="D103:E103"/>
    <mergeCell ref="F103:G103"/>
    <mergeCell ref="H103:I103"/>
    <mergeCell ref="J103:K103"/>
    <mergeCell ref="D100:E100"/>
    <mergeCell ref="F100:G100"/>
    <mergeCell ref="H100:I100"/>
    <mergeCell ref="J100:K100"/>
    <mergeCell ref="D101:E101"/>
    <mergeCell ref="F101:G101"/>
    <mergeCell ref="H101:I101"/>
    <mergeCell ref="J101:K101"/>
    <mergeCell ref="D98:E98"/>
    <mergeCell ref="F98:G98"/>
    <mergeCell ref="H98:I98"/>
    <mergeCell ref="J98:K98"/>
    <mergeCell ref="D99:E99"/>
    <mergeCell ref="F99:G99"/>
    <mergeCell ref="H99:I99"/>
    <mergeCell ref="J99:K99"/>
    <mergeCell ref="D96:E96"/>
    <mergeCell ref="F96:G96"/>
    <mergeCell ref="H96:I96"/>
    <mergeCell ref="J96:K96"/>
    <mergeCell ref="D97:E97"/>
    <mergeCell ref="F97:G97"/>
    <mergeCell ref="H97:I97"/>
    <mergeCell ref="J97:K97"/>
    <mergeCell ref="D94:E94"/>
    <mergeCell ref="F94:G94"/>
    <mergeCell ref="H94:I94"/>
    <mergeCell ref="J94:K94"/>
    <mergeCell ref="D95:E95"/>
    <mergeCell ref="F95:G95"/>
    <mergeCell ref="H95:I95"/>
    <mergeCell ref="J95:K95"/>
    <mergeCell ref="D92:E92"/>
    <mergeCell ref="F92:G92"/>
    <mergeCell ref="H92:I92"/>
    <mergeCell ref="J92:K92"/>
    <mergeCell ref="D93:E93"/>
    <mergeCell ref="F93:G93"/>
    <mergeCell ref="H93:I93"/>
    <mergeCell ref="J93:K93"/>
    <mergeCell ref="D90:E90"/>
    <mergeCell ref="F90:G90"/>
    <mergeCell ref="H90:I90"/>
    <mergeCell ref="J90:K90"/>
    <mergeCell ref="D91:E91"/>
    <mergeCell ref="F91:G91"/>
    <mergeCell ref="H91:I91"/>
    <mergeCell ref="J91:K91"/>
    <mergeCell ref="D88:E88"/>
    <mergeCell ref="F88:G88"/>
    <mergeCell ref="H88:I88"/>
    <mergeCell ref="J88:K88"/>
    <mergeCell ref="D89:E89"/>
    <mergeCell ref="F89:G89"/>
    <mergeCell ref="H89:I89"/>
    <mergeCell ref="J89:K89"/>
    <mergeCell ref="D86:E86"/>
    <mergeCell ref="F86:G86"/>
    <mergeCell ref="H86:I86"/>
    <mergeCell ref="J86:K86"/>
    <mergeCell ref="D87:E87"/>
    <mergeCell ref="F87:G87"/>
    <mergeCell ref="H87:I87"/>
    <mergeCell ref="J87:K87"/>
    <mergeCell ref="D84:E84"/>
    <mergeCell ref="F84:G84"/>
    <mergeCell ref="H84:I84"/>
    <mergeCell ref="J84:K84"/>
    <mergeCell ref="D85:E85"/>
    <mergeCell ref="F85:G85"/>
    <mergeCell ref="H85:I85"/>
    <mergeCell ref="J85:K85"/>
    <mergeCell ref="D82:E82"/>
    <mergeCell ref="F82:G82"/>
    <mergeCell ref="H82:I82"/>
    <mergeCell ref="J82:K82"/>
    <mergeCell ref="D83:E83"/>
    <mergeCell ref="F83:G83"/>
    <mergeCell ref="H83:I83"/>
    <mergeCell ref="J83:K83"/>
    <mergeCell ref="D80:E80"/>
    <mergeCell ref="F80:G80"/>
    <mergeCell ref="H80:I80"/>
    <mergeCell ref="J80:K80"/>
    <mergeCell ref="D81:E81"/>
    <mergeCell ref="F81:G81"/>
    <mergeCell ref="H81:I81"/>
    <mergeCell ref="J81:K81"/>
    <mergeCell ref="D78:E78"/>
    <mergeCell ref="F78:G78"/>
    <mergeCell ref="H78:I78"/>
    <mergeCell ref="J78:K78"/>
    <mergeCell ref="D79:E79"/>
    <mergeCell ref="F79:G79"/>
    <mergeCell ref="H79:I79"/>
    <mergeCell ref="J79:K79"/>
    <mergeCell ref="D76:E76"/>
    <mergeCell ref="F76:G76"/>
    <mergeCell ref="H76:I76"/>
    <mergeCell ref="J76:K76"/>
    <mergeCell ref="D77:E77"/>
    <mergeCell ref="F77:G77"/>
    <mergeCell ref="H77:I77"/>
    <mergeCell ref="J77:K77"/>
    <mergeCell ref="D74:E74"/>
    <mergeCell ref="F74:G74"/>
    <mergeCell ref="H74:I74"/>
    <mergeCell ref="J74:K74"/>
    <mergeCell ref="D75:E75"/>
    <mergeCell ref="F75:G75"/>
    <mergeCell ref="H75:I75"/>
    <mergeCell ref="J75:K75"/>
    <mergeCell ref="D72:E72"/>
    <mergeCell ref="F72:G72"/>
    <mergeCell ref="H72:I72"/>
    <mergeCell ref="J72:K72"/>
    <mergeCell ref="D73:E73"/>
    <mergeCell ref="F73:G73"/>
    <mergeCell ref="H73:I73"/>
    <mergeCell ref="J73:K73"/>
    <mergeCell ref="D70:E70"/>
    <mergeCell ref="F70:G70"/>
    <mergeCell ref="H70:I70"/>
    <mergeCell ref="J70:K70"/>
    <mergeCell ref="D71:E71"/>
    <mergeCell ref="F71:G71"/>
    <mergeCell ref="H71:I71"/>
    <mergeCell ref="J71:K71"/>
    <mergeCell ref="D68:E68"/>
    <mergeCell ref="F68:G68"/>
    <mergeCell ref="H68:I68"/>
    <mergeCell ref="J68:K68"/>
    <mergeCell ref="D69:E69"/>
    <mergeCell ref="F69:G69"/>
    <mergeCell ref="H69:I69"/>
    <mergeCell ref="J69:K69"/>
    <mergeCell ref="D66:E66"/>
    <mergeCell ref="F66:G66"/>
    <mergeCell ref="H66:I66"/>
    <mergeCell ref="J66:K66"/>
    <mergeCell ref="D67:E67"/>
    <mergeCell ref="F67:G67"/>
    <mergeCell ref="H67:I67"/>
    <mergeCell ref="J67:K67"/>
    <mergeCell ref="D64:E64"/>
    <mergeCell ref="F64:G64"/>
    <mergeCell ref="H64:I64"/>
    <mergeCell ref="J64:K64"/>
    <mergeCell ref="D65:E65"/>
    <mergeCell ref="F65:G65"/>
    <mergeCell ref="H65:I65"/>
    <mergeCell ref="J65:K65"/>
    <mergeCell ref="D62:E62"/>
    <mergeCell ref="F62:G62"/>
    <mergeCell ref="H62:I62"/>
    <mergeCell ref="J62:K62"/>
    <mergeCell ref="D63:E63"/>
    <mergeCell ref="F63:G63"/>
    <mergeCell ref="H63:I63"/>
    <mergeCell ref="J63:K63"/>
    <mergeCell ref="D60:E60"/>
    <mergeCell ref="F60:G60"/>
    <mergeCell ref="H60:I60"/>
    <mergeCell ref="J60:K60"/>
    <mergeCell ref="D61:E61"/>
    <mergeCell ref="F61:G61"/>
    <mergeCell ref="H61:I61"/>
    <mergeCell ref="J61:K61"/>
    <mergeCell ref="D58:E58"/>
    <mergeCell ref="F58:G58"/>
    <mergeCell ref="H58:I58"/>
    <mergeCell ref="J58:K58"/>
    <mergeCell ref="D59:E59"/>
    <mergeCell ref="F59:G59"/>
    <mergeCell ref="H59:I59"/>
    <mergeCell ref="J59:K59"/>
    <mergeCell ref="D56:E56"/>
    <mergeCell ref="F56:G56"/>
    <mergeCell ref="H56:I56"/>
    <mergeCell ref="J56:K56"/>
    <mergeCell ref="D57:E57"/>
    <mergeCell ref="F57:G57"/>
    <mergeCell ref="H57:I57"/>
    <mergeCell ref="J57:K57"/>
    <mergeCell ref="H54:I54"/>
    <mergeCell ref="J54:K54"/>
    <mergeCell ref="D55:E55"/>
    <mergeCell ref="F55:G55"/>
    <mergeCell ref="H55:I55"/>
    <mergeCell ref="J55:K55"/>
    <mergeCell ref="H52:I52"/>
    <mergeCell ref="J52:K52"/>
    <mergeCell ref="D53:E53"/>
    <mergeCell ref="F53:G53"/>
    <mergeCell ref="H53:I53"/>
    <mergeCell ref="J53:K53"/>
    <mergeCell ref="H50:I50"/>
    <mergeCell ref="J50:K50"/>
    <mergeCell ref="D51:E51"/>
    <mergeCell ref="F51:G51"/>
    <mergeCell ref="H51:I51"/>
    <mergeCell ref="J51:K51"/>
    <mergeCell ref="B263:C263"/>
    <mergeCell ref="B264:C264"/>
    <mergeCell ref="B265:C265"/>
    <mergeCell ref="B266:C266"/>
    <mergeCell ref="D50:E50"/>
    <mergeCell ref="F50:G50"/>
    <mergeCell ref="D52:E52"/>
    <mergeCell ref="F52:G52"/>
    <mergeCell ref="D54:E54"/>
    <mergeCell ref="F54:G54"/>
    <mergeCell ref="B257:C257"/>
    <mergeCell ref="B258:C258"/>
    <mergeCell ref="B259:C259"/>
    <mergeCell ref="B260:C260"/>
    <mergeCell ref="B261:C261"/>
    <mergeCell ref="B262:C262"/>
    <mergeCell ref="B251:C251"/>
    <mergeCell ref="B252:C252"/>
    <mergeCell ref="B253:C253"/>
    <mergeCell ref="B254:C254"/>
    <mergeCell ref="B255:C255"/>
    <mergeCell ref="B256:C256"/>
    <mergeCell ref="B245:C245"/>
    <mergeCell ref="B246:C246"/>
    <mergeCell ref="B247:C247"/>
    <mergeCell ref="B248:C248"/>
    <mergeCell ref="B249:C249"/>
    <mergeCell ref="B250:C250"/>
    <mergeCell ref="B239:C239"/>
    <mergeCell ref="B240:C240"/>
    <mergeCell ref="B241:C241"/>
    <mergeCell ref="B242:C242"/>
    <mergeCell ref="B243:C243"/>
    <mergeCell ref="B244:C244"/>
    <mergeCell ref="B233:C233"/>
    <mergeCell ref="B234:C234"/>
    <mergeCell ref="B235:C235"/>
    <mergeCell ref="B236:C236"/>
    <mergeCell ref="B237:C237"/>
    <mergeCell ref="B238:C238"/>
    <mergeCell ref="B227:C227"/>
    <mergeCell ref="B228:C228"/>
    <mergeCell ref="B229:C229"/>
    <mergeCell ref="B230:C230"/>
    <mergeCell ref="B231:C231"/>
    <mergeCell ref="B232:C232"/>
    <mergeCell ref="B221:C221"/>
    <mergeCell ref="B222:C222"/>
    <mergeCell ref="B223:C223"/>
    <mergeCell ref="B224:C224"/>
    <mergeCell ref="B225:C225"/>
    <mergeCell ref="B226:C226"/>
    <mergeCell ref="B215:C215"/>
    <mergeCell ref="B216:C216"/>
    <mergeCell ref="B217:C217"/>
    <mergeCell ref="B218:C218"/>
    <mergeCell ref="B219:C219"/>
    <mergeCell ref="B220:C220"/>
    <mergeCell ref="B209:C209"/>
    <mergeCell ref="B210:C210"/>
    <mergeCell ref="B211:C211"/>
    <mergeCell ref="B212:C212"/>
    <mergeCell ref="B213:C213"/>
    <mergeCell ref="B214:C214"/>
    <mergeCell ref="B203:C203"/>
    <mergeCell ref="B204:C204"/>
    <mergeCell ref="B205:C205"/>
    <mergeCell ref="B206:C206"/>
    <mergeCell ref="B207:C207"/>
    <mergeCell ref="B208:C208"/>
    <mergeCell ref="B197:C197"/>
    <mergeCell ref="B198:C198"/>
    <mergeCell ref="B199:C199"/>
    <mergeCell ref="B200:C200"/>
    <mergeCell ref="B201:C201"/>
    <mergeCell ref="B202:C202"/>
    <mergeCell ref="B191:C191"/>
    <mergeCell ref="B192:C192"/>
    <mergeCell ref="B193:C193"/>
    <mergeCell ref="B194:C194"/>
    <mergeCell ref="B195:C195"/>
    <mergeCell ref="B196:C196"/>
    <mergeCell ref="B185:C185"/>
    <mergeCell ref="B186:C186"/>
    <mergeCell ref="B187:C187"/>
    <mergeCell ref="B188:C188"/>
    <mergeCell ref="B189:C189"/>
    <mergeCell ref="B190:C190"/>
    <mergeCell ref="B179:C179"/>
    <mergeCell ref="B180:C180"/>
    <mergeCell ref="B181:C181"/>
    <mergeCell ref="B182:C182"/>
    <mergeCell ref="B183:C183"/>
    <mergeCell ref="B184:C184"/>
    <mergeCell ref="B173:C173"/>
    <mergeCell ref="B174:C174"/>
    <mergeCell ref="B175:C175"/>
    <mergeCell ref="B176:C176"/>
    <mergeCell ref="B177:C177"/>
    <mergeCell ref="B178:C178"/>
    <mergeCell ref="B167:C167"/>
    <mergeCell ref="B168:C168"/>
    <mergeCell ref="B169:C169"/>
    <mergeCell ref="B170:C170"/>
    <mergeCell ref="B171:C171"/>
    <mergeCell ref="B172:C172"/>
    <mergeCell ref="B161:C161"/>
    <mergeCell ref="B162:C162"/>
    <mergeCell ref="B163:C163"/>
    <mergeCell ref="B164:C164"/>
    <mergeCell ref="B165:C165"/>
    <mergeCell ref="B166:C166"/>
    <mergeCell ref="B155:C155"/>
    <mergeCell ref="B156:C156"/>
    <mergeCell ref="B157:C157"/>
    <mergeCell ref="B158:C158"/>
    <mergeCell ref="B159:C159"/>
    <mergeCell ref="B160:C160"/>
    <mergeCell ref="B149:C149"/>
    <mergeCell ref="B150:C150"/>
    <mergeCell ref="B151:C151"/>
    <mergeCell ref="B152:C152"/>
    <mergeCell ref="B153:C153"/>
    <mergeCell ref="B154:C154"/>
    <mergeCell ref="B143:C143"/>
    <mergeCell ref="B144:C144"/>
    <mergeCell ref="B145:C145"/>
    <mergeCell ref="B146:C146"/>
    <mergeCell ref="B147:C147"/>
    <mergeCell ref="B148:C148"/>
    <mergeCell ref="B137:C137"/>
    <mergeCell ref="B138:C138"/>
    <mergeCell ref="B139:C139"/>
    <mergeCell ref="B140:C140"/>
    <mergeCell ref="B141:C141"/>
    <mergeCell ref="B142:C142"/>
    <mergeCell ref="B131:C131"/>
    <mergeCell ref="B132:C132"/>
    <mergeCell ref="B133:C133"/>
    <mergeCell ref="B134:C134"/>
    <mergeCell ref="B135:C135"/>
    <mergeCell ref="B136:C136"/>
    <mergeCell ref="B125:C125"/>
    <mergeCell ref="B126:C126"/>
    <mergeCell ref="B127:C127"/>
    <mergeCell ref="B128:C128"/>
    <mergeCell ref="B129:C129"/>
    <mergeCell ref="B130:C130"/>
    <mergeCell ref="B119:C119"/>
    <mergeCell ref="B120:C120"/>
    <mergeCell ref="B121:C121"/>
    <mergeCell ref="B122:C122"/>
    <mergeCell ref="B123:C123"/>
    <mergeCell ref="B124:C124"/>
    <mergeCell ref="B113:C113"/>
    <mergeCell ref="B114:C114"/>
    <mergeCell ref="B115:C115"/>
    <mergeCell ref="B116:C116"/>
    <mergeCell ref="B117:C117"/>
    <mergeCell ref="B118:C118"/>
    <mergeCell ref="B107:C107"/>
    <mergeCell ref="B108:C108"/>
    <mergeCell ref="B109:C109"/>
    <mergeCell ref="B110:C110"/>
    <mergeCell ref="B111:C111"/>
    <mergeCell ref="B112:C112"/>
    <mergeCell ref="B101:C101"/>
    <mergeCell ref="B102:C102"/>
    <mergeCell ref="B103:C103"/>
    <mergeCell ref="B104:C104"/>
    <mergeCell ref="B105:C105"/>
    <mergeCell ref="B106:C106"/>
    <mergeCell ref="B95:C95"/>
    <mergeCell ref="B96:C96"/>
    <mergeCell ref="B97:C97"/>
    <mergeCell ref="B98:C98"/>
    <mergeCell ref="B99:C99"/>
    <mergeCell ref="B100:C100"/>
    <mergeCell ref="B89:C89"/>
    <mergeCell ref="B90:C90"/>
    <mergeCell ref="B91:C91"/>
    <mergeCell ref="B92:C92"/>
    <mergeCell ref="B93:C93"/>
    <mergeCell ref="B94:C94"/>
    <mergeCell ref="B83:C83"/>
    <mergeCell ref="B84:C84"/>
    <mergeCell ref="B85:C85"/>
    <mergeCell ref="B86:C86"/>
    <mergeCell ref="B87:C87"/>
    <mergeCell ref="B88:C88"/>
    <mergeCell ref="B77:C77"/>
    <mergeCell ref="B78:C78"/>
    <mergeCell ref="B79:C79"/>
    <mergeCell ref="B80:C80"/>
    <mergeCell ref="B81:C81"/>
    <mergeCell ref="B82:C82"/>
    <mergeCell ref="B71:C71"/>
    <mergeCell ref="B72:C72"/>
    <mergeCell ref="B73:C73"/>
    <mergeCell ref="B74:C74"/>
    <mergeCell ref="B75:C75"/>
    <mergeCell ref="B76:C76"/>
    <mergeCell ref="B65:C65"/>
    <mergeCell ref="B66:C66"/>
    <mergeCell ref="B67:C67"/>
    <mergeCell ref="B68:C68"/>
    <mergeCell ref="B69:C69"/>
    <mergeCell ref="B70:C70"/>
    <mergeCell ref="B59:C59"/>
    <mergeCell ref="B60:C60"/>
    <mergeCell ref="B61:C61"/>
    <mergeCell ref="B62:C62"/>
    <mergeCell ref="B63:C63"/>
    <mergeCell ref="B64:C64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B41:C41"/>
    <mergeCell ref="B42:C42"/>
    <mergeCell ref="B43:C43"/>
    <mergeCell ref="B44:C44"/>
    <mergeCell ref="B45:C45"/>
    <mergeCell ref="B46:C46"/>
    <mergeCell ref="B35:C35"/>
    <mergeCell ref="B36:C36"/>
    <mergeCell ref="B37:C37"/>
    <mergeCell ref="B38:C38"/>
    <mergeCell ref="B39:C39"/>
    <mergeCell ref="B40:C40"/>
    <mergeCell ref="B29:C29"/>
    <mergeCell ref="B30:C30"/>
    <mergeCell ref="B31:C31"/>
    <mergeCell ref="B32:C32"/>
    <mergeCell ref="B33:C33"/>
    <mergeCell ref="B34:C34"/>
    <mergeCell ref="B27:C27"/>
    <mergeCell ref="B28:C28"/>
    <mergeCell ref="B17:C17"/>
    <mergeCell ref="B18:C18"/>
    <mergeCell ref="B19:C19"/>
    <mergeCell ref="B20:C20"/>
    <mergeCell ref="B21:C21"/>
    <mergeCell ref="B22:C22"/>
    <mergeCell ref="O8:P8"/>
    <mergeCell ref="O9:P9"/>
    <mergeCell ref="O10:P10"/>
    <mergeCell ref="L5:N5"/>
    <mergeCell ref="L6:N6"/>
    <mergeCell ref="L7:N7"/>
    <mergeCell ref="L8:N8"/>
    <mergeCell ref="L9:N9"/>
    <mergeCell ref="L10:N10"/>
    <mergeCell ref="D14:E14"/>
    <mergeCell ref="F14:G14"/>
    <mergeCell ref="H14:I14"/>
    <mergeCell ref="J14:K14"/>
    <mergeCell ref="D25:E25"/>
    <mergeCell ref="F25:G25"/>
    <mergeCell ref="H25:I25"/>
    <mergeCell ref="J25:K25"/>
    <mergeCell ref="D26:E26"/>
    <mergeCell ref="F26:G26"/>
    <mergeCell ref="H26:I26"/>
    <mergeCell ref="A6:C6"/>
    <mergeCell ref="D6:E6"/>
    <mergeCell ref="D7:E7"/>
    <mergeCell ref="M12:O12"/>
    <mergeCell ref="B14:C14"/>
    <mergeCell ref="A5:C5"/>
    <mergeCell ref="D5:E5"/>
    <mergeCell ref="D48:E48"/>
    <mergeCell ref="F48:G48"/>
    <mergeCell ref="H48:I48"/>
    <mergeCell ref="J48:K48"/>
    <mergeCell ref="D49:E49"/>
    <mergeCell ref="F49:G49"/>
    <mergeCell ref="H49:I49"/>
    <mergeCell ref="J49:K49"/>
    <mergeCell ref="D46:E46"/>
    <mergeCell ref="F46:G46"/>
    <mergeCell ref="H46:I46"/>
    <mergeCell ref="J46:K46"/>
    <mergeCell ref="D47:E47"/>
    <mergeCell ref="F47:G47"/>
    <mergeCell ref="H47:I47"/>
    <mergeCell ref="J47:K47"/>
    <mergeCell ref="D44:E44"/>
    <mergeCell ref="F44:G44"/>
    <mergeCell ref="H44:I44"/>
    <mergeCell ref="J44:K44"/>
    <mergeCell ref="D45:E45"/>
    <mergeCell ref="F45:G45"/>
    <mergeCell ref="H45:I45"/>
    <mergeCell ref="J45:K45"/>
    <mergeCell ref="D43:E43"/>
    <mergeCell ref="F43:G43"/>
    <mergeCell ref="H43:I43"/>
    <mergeCell ref="B23:C23"/>
    <mergeCell ref="B24:C24"/>
    <mergeCell ref="J43:K43"/>
    <mergeCell ref="D41:E41"/>
    <mergeCell ref="F41:G41"/>
    <mergeCell ref="H41:I41"/>
    <mergeCell ref="J41:K41"/>
    <mergeCell ref="D42:E42"/>
    <mergeCell ref="F42:G42"/>
    <mergeCell ref="H42:I42"/>
    <mergeCell ref="J42:K42"/>
    <mergeCell ref="D39:E39"/>
    <mergeCell ref="F39:G39"/>
    <mergeCell ref="H39:I39"/>
    <mergeCell ref="J39:K39"/>
    <mergeCell ref="D40:E40"/>
    <mergeCell ref="F40:G40"/>
    <mergeCell ref="H40:I40"/>
    <mergeCell ref="J40:K40"/>
    <mergeCell ref="D37:E37"/>
    <mergeCell ref="F37:G37"/>
    <mergeCell ref="H37:I37"/>
    <mergeCell ref="J37:K37"/>
    <mergeCell ref="D38:E38"/>
    <mergeCell ref="F38:G38"/>
    <mergeCell ref="H38:I38"/>
    <mergeCell ref="J38:K38"/>
    <mergeCell ref="D35:E35"/>
    <mergeCell ref="F35:G35"/>
    <mergeCell ref="H35:I35"/>
    <mergeCell ref="J35:K35"/>
    <mergeCell ref="D36:E36"/>
    <mergeCell ref="F36:G36"/>
    <mergeCell ref="H36:I36"/>
    <mergeCell ref="J36:K36"/>
    <mergeCell ref="D33:E33"/>
    <mergeCell ref="F33:G33"/>
    <mergeCell ref="H33:I33"/>
    <mergeCell ref="J33:K33"/>
    <mergeCell ref="D34:E34"/>
    <mergeCell ref="F34:G34"/>
    <mergeCell ref="H34:I34"/>
    <mergeCell ref="J34:K34"/>
    <mergeCell ref="D31:E31"/>
    <mergeCell ref="F31:G31"/>
    <mergeCell ref="H31:I31"/>
    <mergeCell ref="J31:K31"/>
    <mergeCell ref="D32:E32"/>
    <mergeCell ref="F32:G32"/>
    <mergeCell ref="H32:I32"/>
    <mergeCell ref="J32:K32"/>
    <mergeCell ref="D29:E29"/>
    <mergeCell ref="F29:G29"/>
    <mergeCell ref="H29:I29"/>
    <mergeCell ref="J29:K29"/>
    <mergeCell ref="D30:E30"/>
    <mergeCell ref="F30:G30"/>
    <mergeCell ref="H30:I30"/>
    <mergeCell ref="J30:K30"/>
    <mergeCell ref="D27:E27"/>
    <mergeCell ref="F27:G27"/>
    <mergeCell ref="H27:I27"/>
    <mergeCell ref="J27:K27"/>
    <mergeCell ref="D28:E28"/>
    <mergeCell ref="F28:G28"/>
    <mergeCell ref="H28:I28"/>
    <mergeCell ref="J28:K28"/>
    <mergeCell ref="B15:C15"/>
    <mergeCell ref="B16:C16"/>
    <mergeCell ref="F15:G15"/>
    <mergeCell ref="D15:E15"/>
    <mergeCell ref="H15:I15"/>
    <mergeCell ref="J15:K15"/>
    <mergeCell ref="J26:K26"/>
    <mergeCell ref="D23:E23"/>
    <mergeCell ref="F23:G23"/>
    <mergeCell ref="H23:I23"/>
    <mergeCell ref="J23:K23"/>
    <mergeCell ref="D24:E24"/>
    <mergeCell ref="F24:G24"/>
    <mergeCell ref="H24:I24"/>
    <mergeCell ref="J24:K24"/>
    <mergeCell ref="D21:E21"/>
    <mergeCell ref="F21:G21"/>
    <mergeCell ref="H21:I21"/>
    <mergeCell ref="J21:K21"/>
    <mergeCell ref="D22:E22"/>
    <mergeCell ref="F22:G22"/>
    <mergeCell ref="H22:I22"/>
    <mergeCell ref="J22:K22"/>
    <mergeCell ref="B25:C25"/>
    <mergeCell ref="B26:C26"/>
    <mergeCell ref="D19:E19"/>
    <mergeCell ref="F19:G19"/>
    <mergeCell ref="H19:I19"/>
    <mergeCell ref="J19:K19"/>
    <mergeCell ref="D20:E20"/>
    <mergeCell ref="F20:G20"/>
    <mergeCell ref="H20:I20"/>
    <mergeCell ref="J20:K20"/>
    <mergeCell ref="D17:E17"/>
    <mergeCell ref="F17:G17"/>
    <mergeCell ref="H17:I17"/>
    <mergeCell ref="J17:K17"/>
    <mergeCell ref="D18:E18"/>
    <mergeCell ref="F18:G18"/>
    <mergeCell ref="H18:I18"/>
    <mergeCell ref="J18:K18"/>
    <mergeCell ref="D16:E16"/>
    <mergeCell ref="F16:G16"/>
    <mergeCell ref="H16:I16"/>
    <mergeCell ref="J16:K16"/>
    <mergeCell ref="H13:I13"/>
    <mergeCell ref="J13:K13"/>
    <mergeCell ref="A1:U2"/>
    <mergeCell ref="A4:C4"/>
    <mergeCell ref="A12:C12"/>
    <mergeCell ref="D13:E13"/>
    <mergeCell ref="F13:G13"/>
    <mergeCell ref="O4:P4"/>
    <mergeCell ref="O5:P5"/>
    <mergeCell ref="O6:P6"/>
    <mergeCell ref="O7:P7"/>
    <mergeCell ref="Q5:S5"/>
    <mergeCell ref="T5:U5"/>
    <mergeCell ref="Q6:S6"/>
    <mergeCell ref="Q7:S7"/>
    <mergeCell ref="Q8:S8"/>
    <mergeCell ref="Q9:S9"/>
    <mergeCell ref="Q10:S10"/>
    <mergeCell ref="T6:U6"/>
    <mergeCell ref="T7:U7"/>
    <mergeCell ref="T8:U8"/>
    <mergeCell ref="T9:U9"/>
    <mergeCell ref="T10:U10"/>
    <mergeCell ref="A8:C8"/>
    <mergeCell ref="D8:E8"/>
    <mergeCell ref="A9:C9"/>
    <mergeCell ref="D9:E9"/>
    <mergeCell ref="A10:C10"/>
    <mergeCell ref="D10:E10"/>
    <mergeCell ref="L4:N4"/>
    <mergeCell ref="B13:C13"/>
    <mergeCell ref="M13:O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4C307-7DB5-4364-8A6F-634BC7D58B83}">
  <dimension ref="A1:Y41"/>
  <sheetViews>
    <sheetView workbookViewId="0">
      <selection activeCell="F8" sqref="F8:G8"/>
    </sheetView>
  </sheetViews>
  <sheetFormatPr defaultRowHeight="14.4" x14ac:dyDescent="0.3"/>
  <sheetData>
    <row r="1" spans="1:25" x14ac:dyDescent="0.3">
      <c r="A1" s="30" t="s">
        <v>20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2"/>
      <c r="W1" s="2"/>
      <c r="X1" s="2"/>
      <c r="Y1" s="2"/>
    </row>
    <row r="2" spans="1:25" x14ac:dyDescent="0.3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2"/>
      <c r="W2" s="2"/>
      <c r="X2" s="2"/>
      <c r="Y2" s="2"/>
    </row>
    <row r="4" spans="1:25" x14ac:dyDescent="0.3">
      <c r="A4" s="37" t="s">
        <v>18</v>
      </c>
      <c r="B4" s="38"/>
      <c r="C4" s="38"/>
      <c r="D4" s="19"/>
      <c r="E4" s="19"/>
      <c r="F4" s="19"/>
      <c r="G4" s="19"/>
      <c r="H4" s="19"/>
      <c r="I4" s="19"/>
      <c r="L4" s="17" t="s">
        <v>63</v>
      </c>
      <c r="M4" s="17"/>
      <c r="N4" s="17"/>
      <c r="O4" s="19"/>
      <c r="P4" s="19"/>
    </row>
    <row r="5" spans="1:25" x14ac:dyDescent="0.3">
      <c r="A5" s="18"/>
      <c r="B5" s="18"/>
      <c r="C5" s="18"/>
      <c r="D5" s="36" t="s">
        <v>58</v>
      </c>
      <c r="E5" s="18"/>
      <c r="F5" s="18" t="s">
        <v>68</v>
      </c>
      <c r="G5" s="18"/>
      <c r="H5" s="18" t="s">
        <v>69</v>
      </c>
      <c r="I5" s="18"/>
      <c r="L5" s="18" t="s">
        <v>66</v>
      </c>
      <c r="M5" s="18"/>
      <c r="N5" s="18"/>
      <c r="O5" s="25">
        <f>Premissas!M13</f>
        <v>1600</v>
      </c>
      <c r="P5" s="26"/>
    </row>
    <row r="6" spans="1:25" x14ac:dyDescent="0.3">
      <c r="A6" s="18" t="s">
        <v>70</v>
      </c>
      <c r="B6" s="18"/>
      <c r="C6" s="18"/>
      <c r="D6" s="36">
        <f>SUM(D12:E41)*12</f>
        <v>778907.12073922006</v>
      </c>
      <c r="E6" s="36"/>
      <c r="F6" s="36">
        <f>SUM(F12:G41)*12</f>
        <v>842931.9007348147</v>
      </c>
      <c r="G6" s="18"/>
      <c r="H6" s="36">
        <f>SUM(H12:I41)*12</f>
        <v>913447.98156138277</v>
      </c>
      <c r="I6" s="18"/>
      <c r="L6" s="18" t="s">
        <v>67</v>
      </c>
      <c r="M6" s="18"/>
      <c r="N6" s="18"/>
      <c r="O6" s="10">
        <f>Premissas!M14</f>
        <v>0.02</v>
      </c>
      <c r="P6" s="11">
        <f>Premissas!N14</f>
        <v>2.5000000000000001E-2</v>
      </c>
      <c r="Q6" s="10">
        <f>Premissas!O14</f>
        <v>0.03</v>
      </c>
    </row>
    <row r="7" spans="1:25" x14ac:dyDescent="0.3">
      <c r="A7" s="18" t="s">
        <v>62</v>
      </c>
      <c r="B7" s="18"/>
      <c r="C7" s="18"/>
      <c r="D7" s="36">
        <f>$N$41</f>
        <v>88135.549924750812</v>
      </c>
      <c r="E7" s="36"/>
      <c r="F7" s="36">
        <f>$R$41</f>
        <v>266073.21364071022</v>
      </c>
      <c r="G7" s="36"/>
      <c r="H7" s="36">
        <f>$V$41</f>
        <v>593279.67714213766</v>
      </c>
      <c r="I7" s="36"/>
      <c r="L7" s="18" t="s">
        <v>64</v>
      </c>
      <c r="M7" s="18"/>
      <c r="N7" s="18"/>
      <c r="O7" s="40">
        <f>Premissas!D10-Arrendar!O5</f>
        <v>37400</v>
      </c>
      <c r="P7" s="41"/>
    </row>
    <row r="8" spans="1:25" x14ac:dyDescent="0.3">
      <c r="A8" s="18" t="s">
        <v>74</v>
      </c>
      <c r="B8" s="18"/>
      <c r="C8" s="18"/>
      <c r="D8" s="36">
        <f>-D6+D7</f>
        <v>-690771.57081446925</v>
      </c>
      <c r="E8" s="18"/>
      <c r="F8" s="36">
        <f t="shared" ref="F8" si="0">-F6+F7</f>
        <v>-576858.68709410448</v>
      </c>
      <c r="G8" s="18"/>
      <c r="H8" s="36">
        <f t="shared" ref="H8" si="1">-H6+H7</f>
        <v>-320168.30441924511</v>
      </c>
      <c r="I8" s="18"/>
      <c r="L8" s="18" t="s">
        <v>65</v>
      </c>
      <c r="M8" s="18"/>
      <c r="N8" s="18"/>
      <c r="O8" s="13">
        <f>Premissas!M19</f>
        <v>0.03</v>
      </c>
      <c r="P8" s="13">
        <f>Premissas!N19</f>
        <v>7.0000000000000007E-2</v>
      </c>
      <c r="Q8" s="13">
        <f>Premissas!O19</f>
        <v>0.1</v>
      </c>
    </row>
    <row r="9" spans="1:25" x14ac:dyDescent="0.3">
      <c r="A9" s="19"/>
      <c r="B9" s="19"/>
      <c r="C9" s="19"/>
      <c r="D9" s="19"/>
      <c r="E9" s="19"/>
      <c r="F9" s="19"/>
      <c r="G9" s="19"/>
      <c r="H9" s="19"/>
      <c r="I9" s="19"/>
    </row>
    <row r="10" spans="1:25" x14ac:dyDescent="0.3">
      <c r="A10" s="17" t="s">
        <v>56</v>
      </c>
      <c r="B10" s="17"/>
      <c r="C10" s="17"/>
      <c r="D10" s="39"/>
      <c r="E10" s="39"/>
      <c r="F10" s="39"/>
      <c r="G10" s="39"/>
      <c r="H10" s="39"/>
      <c r="I10" s="39"/>
      <c r="K10" s="17" t="s">
        <v>71</v>
      </c>
      <c r="L10" s="17"/>
      <c r="M10" s="17"/>
      <c r="N10" s="39" t="s">
        <v>76</v>
      </c>
      <c r="O10" s="39"/>
      <c r="P10" s="39"/>
      <c r="Q10" s="39"/>
      <c r="R10" s="39" t="s">
        <v>75</v>
      </c>
      <c r="S10" s="39"/>
      <c r="T10" s="39"/>
      <c r="U10" s="39"/>
      <c r="V10" s="39" t="s">
        <v>77</v>
      </c>
      <c r="W10" s="39"/>
      <c r="X10" s="39"/>
      <c r="Y10" s="39"/>
    </row>
    <row r="11" spans="1:25" x14ac:dyDescent="0.3">
      <c r="A11" s="18" t="s">
        <v>57</v>
      </c>
      <c r="B11" s="18"/>
      <c r="C11" s="18"/>
      <c r="D11" s="18" t="s">
        <v>61</v>
      </c>
      <c r="E11" s="18"/>
      <c r="F11" s="18" t="s">
        <v>60</v>
      </c>
      <c r="G11" s="18"/>
      <c r="H11" s="18" t="s">
        <v>59</v>
      </c>
      <c r="I11" s="18"/>
      <c r="K11" s="18" t="s">
        <v>57</v>
      </c>
      <c r="L11" s="18"/>
      <c r="M11" s="18"/>
      <c r="N11" s="18" t="s">
        <v>72</v>
      </c>
      <c r="O11" s="18"/>
      <c r="P11" s="18" t="s">
        <v>73</v>
      </c>
      <c r="Q11" s="18"/>
      <c r="R11" s="18" t="s">
        <v>72</v>
      </c>
      <c r="S11" s="18"/>
      <c r="T11" s="18" t="s">
        <v>73</v>
      </c>
      <c r="U11" s="18"/>
      <c r="V11" s="18" t="s">
        <v>72</v>
      </c>
      <c r="W11" s="18"/>
      <c r="X11" s="18" t="s">
        <v>73</v>
      </c>
      <c r="Y11" s="18"/>
    </row>
    <row r="12" spans="1:25" x14ac:dyDescent="0.3">
      <c r="A12" s="18">
        <v>1</v>
      </c>
      <c r="B12" s="18"/>
      <c r="C12" s="18"/>
      <c r="D12" s="36">
        <f>$O$5</f>
        <v>1600</v>
      </c>
      <c r="E12" s="18"/>
      <c r="F12" s="36">
        <f t="shared" ref="F12" si="2">$O$5</f>
        <v>1600</v>
      </c>
      <c r="G12" s="18"/>
      <c r="H12" s="36">
        <f t="shared" ref="H12" si="3">$O$5</f>
        <v>1600</v>
      </c>
      <c r="I12" s="18"/>
      <c r="K12" s="18">
        <v>1</v>
      </c>
      <c r="L12" s="18"/>
      <c r="M12" s="18"/>
      <c r="N12" s="36">
        <f>$O$7</f>
        <v>37400</v>
      </c>
      <c r="O12" s="18"/>
      <c r="P12" s="36">
        <f>N12*$O$8</f>
        <v>1122</v>
      </c>
      <c r="Q12" s="18"/>
      <c r="R12" s="36">
        <f>$O$7</f>
        <v>37400</v>
      </c>
      <c r="S12" s="18"/>
      <c r="T12" s="36">
        <f>R12*$P$8</f>
        <v>2618.0000000000005</v>
      </c>
      <c r="U12" s="18"/>
      <c r="V12" s="36">
        <f>$O$7</f>
        <v>37400</v>
      </c>
      <c r="W12" s="18"/>
      <c r="X12" s="36">
        <f>V12*$Q$8</f>
        <v>3740</v>
      </c>
      <c r="Y12" s="18"/>
    </row>
    <row r="13" spans="1:25" x14ac:dyDescent="0.3">
      <c r="A13" s="18">
        <v>2</v>
      </c>
      <c r="B13" s="18"/>
      <c r="C13" s="18"/>
      <c r="D13" s="36">
        <f>D12*(1+Premissas!$M$14)</f>
        <v>1632</v>
      </c>
      <c r="E13" s="18"/>
      <c r="F13" s="36">
        <f>F12*(1+Premissas!$N$14)</f>
        <v>1639.9999999999998</v>
      </c>
      <c r="G13" s="18"/>
      <c r="H13" s="36">
        <f>H12*(1+Premissas!$O$14)</f>
        <v>1648</v>
      </c>
      <c r="I13" s="18"/>
      <c r="K13" s="18">
        <v>2</v>
      </c>
      <c r="L13" s="18"/>
      <c r="M13" s="18"/>
      <c r="N13" s="36">
        <f>N12+P12</f>
        <v>38522</v>
      </c>
      <c r="O13" s="18"/>
      <c r="P13" s="36">
        <f t="shared" ref="P13:P40" si="4">N13*$O$8</f>
        <v>1155.6599999999999</v>
      </c>
      <c r="Q13" s="18"/>
      <c r="R13" s="36">
        <f>R12+T12</f>
        <v>40018</v>
      </c>
      <c r="S13" s="18"/>
      <c r="T13" s="36">
        <f t="shared" ref="T13:T40" si="5">R13*$P$8</f>
        <v>2801.26</v>
      </c>
      <c r="U13" s="18"/>
      <c r="V13" s="36">
        <f>V12+X12</f>
        <v>41140</v>
      </c>
      <c r="W13" s="18"/>
      <c r="X13" s="36">
        <f t="shared" ref="X13:X40" si="6">V13*$Q$8</f>
        <v>4114</v>
      </c>
      <c r="Y13" s="18"/>
    </row>
    <row r="14" spans="1:25" x14ac:dyDescent="0.3">
      <c r="A14" s="18">
        <v>3</v>
      </c>
      <c r="B14" s="18"/>
      <c r="C14" s="18"/>
      <c r="D14" s="36">
        <f>D13*(1+Premissas!$M$14)</f>
        <v>1664.64</v>
      </c>
      <c r="E14" s="18"/>
      <c r="F14" s="36">
        <f>F13*(1+Premissas!$N$14)</f>
        <v>1680.9999999999995</v>
      </c>
      <c r="G14" s="18"/>
      <c r="H14" s="36">
        <f>H13*(1+Premissas!$O$14)</f>
        <v>1697.44</v>
      </c>
      <c r="I14" s="18"/>
      <c r="K14" s="18">
        <v>3</v>
      </c>
      <c r="L14" s="18"/>
      <c r="M14" s="18"/>
      <c r="N14" s="36">
        <f t="shared" ref="N14:N41" si="7">N13+P13</f>
        <v>39677.660000000003</v>
      </c>
      <c r="O14" s="18"/>
      <c r="P14" s="36">
        <f t="shared" si="4"/>
        <v>1190.3298</v>
      </c>
      <c r="Q14" s="18"/>
      <c r="R14" s="36">
        <f t="shared" ref="R14:R41" si="8">R13+T13</f>
        <v>42819.26</v>
      </c>
      <c r="S14" s="18"/>
      <c r="T14" s="36">
        <f t="shared" si="5"/>
        <v>2997.3482000000004</v>
      </c>
      <c r="U14" s="18"/>
      <c r="V14" s="36">
        <f t="shared" ref="V14:V41" si="9">V13+X13</f>
        <v>45254</v>
      </c>
      <c r="W14" s="18"/>
      <c r="X14" s="36">
        <f t="shared" si="6"/>
        <v>4525.4000000000005</v>
      </c>
      <c r="Y14" s="18"/>
    </row>
    <row r="15" spans="1:25" x14ac:dyDescent="0.3">
      <c r="A15" s="18">
        <v>4</v>
      </c>
      <c r="B15" s="18"/>
      <c r="C15" s="18"/>
      <c r="D15" s="36">
        <f>D14*(1+Premissas!$M$14)</f>
        <v>1697.9328</v>
      </c>
      <c r="E15" s="18"/>
      <c r="F15" s="36">
        <f>F14*(1+Premissas!$N$14)</f>
        <v>1723.0249999999994</v>
      </c>
      <c r="G15" s="18"/>
      <c r="H15" s="36">
        <f>H14*(1+Premissas!$O$14)</f>
        <v>1748.3632</v>
      </c>
      <c r="I15" s="18"/>
      <c r="K15" s="18">
        <v>4</v>
      </c>
      <c r="L15" s="18"/>
      <c r="M15" s="18"/>
      <c r="N15" s="36">
        <f t="shared" si="7"/>
        <v>40867.989800000003</v>
      </c>
      <c r="O15" s="18"/>
      <c r="P15" s="36">
        <f>N15*$O$8</f>
        <v>1226.0396940000001</v>
      </c>
      <c r="Q15" s="18"/>
      <c r="R15" s="36">
        <f t="shared" si="8"/>
        <v>45816.608200000002</v>
      </c>
      <c r="S15" s="18"/>
      <c r="T15" s="36">
        <f t="shared" si="5"/>
        <v>3207.1625740000004</v>
      </c>
      <c r="U15" s="18"/>
      <c r="V15" s="36">
        <f t="shared" si="9"/>
        <v>49779.4</v>
      </c>
      <c r="W15" s="18"/>
      <c r="X15" s="36">
        <f t="shared" si="6"/>
        <v>4977.9400000000005</v>
      </c>
      <c r="Y15" s="18"/>
    </row>
    <row r="16" spans="1:25" x14ac:dyDescent="0.3">
      <c r="A16" s="18">
        <v>5</v>
      </c>
      <c r="B16" s="18"/>
      <c r="C16" s="18"/>
      <c r="D16" s="36">
        <f>D15*(1+Premissas!$M$14)</f>
        <v>1731.8914560000001</v>
      </c>
      <c r="E16" s="18"/>
      <c r="F16" s="36">
        <f>F15*(1+Premissas!$N$14)</f>
        <v>1766.1006249999994</v>
      </c>
      <c r="G16" s="18"/>
      <c r="H16" s="36">
        <f>H15*(1+Premissas!$O$14)</f>
        <v>1800.8140960000001</v>
      </c>
      <c r="I16" s="18"/>
      <c r="K16" s="18">
        <v>5</v>
      </c>
      <c r="L16" s="18"/>
      <c r="M16" s="18"/>
      <c r="N16" s="36">
        <f t="shared" si="7"/>
        <v>42094.029494000002</v>
      </c>
      <c r="O16" s="18"/>
      <c r="P16" s="36">
        <f t="shared" si="4"/>
        <v>1262.8208848199999</v>
      </c>
      <c r="Q16" s="18"/>
      <c r="R16" s="36">
        <f t="shared" si="8"/>
        <v>49023.770774000004</v>
      </c>
      <c r="S16" s="18"/>
      <c r="T16" s="36">
        <f t="shared" si="5"/>
        <v>3431.6639541800005</v>
      </c>
      <c r="U16" s="18"/>
      <c r="V16" s="36">
        <f t="shared" si="9"/>
        <v>54757.340000000004</v>
      </c>
      <c r="W16" s="18"/>
      <c r="X16" s="36">
        <f t="shared" si="6"/>
        <v>5475.7340000000004</v>
      </c>
      <c r="Y16" s="18"/>
    </row>
    <row r="17" spans="1:25" x14ac:dyDescent="0.3">
      <c r="A17" s="18">
        <v>6</v>
      </c>
      <c r="B17" s="18"/>
      <c r="C17" s="18"/>
      <c r="D17" s="36">
        <f>D16*(1+Premissas!$M$14)</f>
        <v>1766.5292851200002</v>
      </c>
      <c r="E17" s="18"/>
      <c r="F17" s="36">
        <f>F16*(1+Premissas!$N$14)</f>
        <v>1810.2531406249991</v>
      </c>
      <c r="G17" s="18"/>
      <c r="H17" s="36">
        <f>H16*(1+Premissas!$O$14)</f>
        <v>1854.83851888</v>
      </c>
      <c r="I17" s="18"/>
      <c r="K17" s="18">
        <v>6</v>
      </c>
      <c r="L17" s="18"/>
      <c r="M17" s="18"/>
      <c r="N17" s="36">
        <f t="shared" si="7"/>
        <v>43356.850378820003</v>
      </c>
      <c r="O17" s="18"/>
      <c r="P17" s="36">
        <f t="shared" si="4"/>
        <v>1300.7055113645999</v>
      </c>
      <c r="Q17" s="18"/>
      <c r="R17" s="36">
        <f t="shared" si="8"/>
        <v>52455.434728180007</v>
      </c>
      <c r="S17" s="18"/>
      <c r="T17" s="36">
        <f t="shared" si="5"/>
        <v>3671.8804309726011</v>
      </c>
      <c r="U17" s="18"/>
      <c r="V17" s="36">
        <f t="shared" si="9"/>
        <v>60233.074000000008</v>
      </c>
      <c r="W17" s="18"/>
      <c r="X17" s="36">
        <f t="shared" si="6"/>
        <v>6023.3074000000015</v>
      </c>
      <c r="Y17" s="18"/>
    </row>
    <row r="18" spans="1:25" x14ac:dyDescent="0.3">
      <c r="A18" s="18">
        <v>7</v>
      </c>
      <c r="B18" s="18"/>
      <c r="C18" s="18"/>
      <c r="D18" s="36">
        <f>D17*(1+Premissas!$M$14)</f>
        <v>1801.8598708224001</v>
      </c>
      <c r="E18" s="18"/>
      <c r="F18" s="36">
        <f>F17*(1+Premissas!$N$14)</f>
        <v>1855.5094691406239</v>
      </c>
      <c r="G18" s="18"/>
      <c r="H18" s="36">
        <f>H17*(1+Premissas!$O$14)</f>
        <v>1910.4836744464001</v>
      </c>
      <c r="I18" s="18"/>
      <c r="K18" s="18">
        <v>7</v>
      </c>
      <c r="L18" s="18"/>
      <c r="M18" s="18"/>
      <c r="N18" s="36">
        <f t="shared" si="7"/>
        <v>44657.555890184602</v>
      </c>
      <c r="O18" s="18"/>
      <c r="P18" s="36">
        <f t="shared" si="4"/>
        <v>1339.726676705538</v>
      </c>
      <c r="Q18" s="18"/>
      <c r="R18" s="36">
        <f t="shared" si="8"/>
        <v>56127.315159152611</v>
      </c>
      <c r="S18" s="18"/>
      <c r="T18" s="36">
        <f t="shared" si="5"/>
        <v>3928.9120611406834</v>
      </c>
      <c r="U18" s="18"/>
      <c r="V18" s="36">
        <f t="shared" si="9"/>
        <v>66256.381400000013</v>
      </c>
      <c r="W18" s="18"/>
      <c r="X18" s="36">
        <f t="shared" si="6"/>
        <v>6625.6381400000018</v>
      </c>
      <c r="Y18" s="18"/>
    </row>
    <row r="19" spans="1:25" x14ac:dyDescent="0.3">
      <c r="A19" s="18">
        <v>8</v>
      </c>
      <c r="B19" s="18"/>
      <c r="C19" s="18"/>
      <c r="D19" s="36">
        <f>D18*(1+Premissas!$M$14)</f>
        <v>1837.8970682388481</v>
      </c>
      <c r="E19" s="18"/>
      <c r="F19" s="36">
        <f>F18*(1+Premissas!$N$14)</f>
        <v>1901.8972058691393</v>
      </c>
      <c r="G19" s="18"/>
      <c r="H19" s="36">
        <f>H18*(1+Premissas!$O$14)</f>
        <v>1967.798184679792</v>
      </c>
      <c r="I19" s="18"/>
      <c r="K19" s="18">
        <v>8</v>
      </c>
      <c r="L19" s="18"/>
      <c r="M19" s="18"/>
      <c r="N19" s="36">
        <f t="shared" si="7"/>
        <v>45997.282566890142</v>
      </c>
      <c r="O19" s="18"/>
      <c r="P19" s="36">
        <f t="shared" si="4"/>
        <v>1379.9184770067043</v>
      </c>
      <c r="Q19" s="18"/>
      <c r="R19" s="36">
        <f t="shared" si="8"/>
        <v>60056.227220293295</v>
      </c>
      <c r="S19" s="18"/>
      <c r="T19" s="36">
        <f t="shared" si="5"/>
        <v>4203.9359054205306</v>
      </c>
      <c r="U19" s="18"/>
      <c r="V19" s="36">
        <f t="shared" si="9"/>
        <v>72882.019540000008</v>
      </c>
      <c r="W19" s="18"/>
      <c r="X19" s="36">
        <f t="shared" si="6"/>
        <v>7288.201954000001</v>
      </c>
      <c r="Y19" s="18"/>
    </row>
    <row r="20" spans="1:25" x14ac:dyDescent="0.3">
      <c r="A20" s="18">
        <v>9</v>
      </c>
      <c r="B20" s="18"/>
      <c r="C20" s="18"/>
      <c r="D20" s="36">
        <f>D19*(1+Premissas!$M$14)</f>
        <v>1874.6550096036251</v>
      </c>
      <c r="E20" s="18"/>
      <c r="F20" s="36">
        <f>F19*(1+Premissas!$N$14)</f>
        <v>1949.4446360158677</v>
      </c>
      <c r="G20" s="18"/>
      <c r="H20" s="36">
        <f>H19*(1+Premissas!$O$14)</f>
        <v>2026.8321302201859</v>
      </c>
      <c r="I20" s="18"/>
      <c r="K20" s="18">
        <v>9</v>
      </c>
      <c r="L20" s="18"/>
      <c r="M20" s="18"/>
      <c r="N20" s="36">
        <f t="shared" si="7"/>
        <v>47377.20104389685</v>
      </c>
      <c r="O20" s="18"/>
      <c r="P20" s="36">
        <f t="shared" si="4"/>
        <v>1421.3160313169055</v>
      </c>
      <c r="Q20" s="18"/>
      <c r="R20" s="36">
        <f t="shared" si="8"/>
        <v>64260.163125713822</v>
      </c>
      <c r="S20" s="18"/>
      <c r="T20" s="36">
        <f t="shared" si="5"/>
        <v>4498.2114187999678</v>
      </c>
      <c r="U20" s="18"/>
      <c r="V20" s="36">
        <f t="shared" si="9"/>
        <v>80170.221494000012</v>
      </c>
      <c r="W20" s="18"/>
      <c r="X20" s="36">
        <f t="shared" si="6"/>
        <v>8017.0221494000016</v>
      </c>
      <c r="Y20" s="18"/>
    </row>
    <row r="21" spans="1:25" x14ac:dyDescent="0.3">
      <c r="A21" s="18">
        <v>10</v>
      </c>
      <c r="B21" s="18"/>
      <c r="C21" s="18"/>
      <c r="D21" s="36">
        <f>D20*(1+Premissas!$M$14)</f>
        <v>1912.1481097956976</v>
      </c>
      <c r="E21" s="18"/>
      <c r="F21" s="36">
        <f>F20*(1+Premissas!$N$14)</f>
        <v>1998.1807519162642</v>
      </c>
      <c r="G21" s="18"/>
      <c r="H21" s="36">
        <f>H20*(1+Premissas!$O$14)</f>
        <v>2087.6370941267915</v>
      </c>
      <c r="I21" s="18"/>
      <c r="K21" s="18">
        <v>10</v>
      </c>
      <c r="L21" s="18"/>
      <c r="M21" s="18"/>
      <c r="N21" s="36">
        <f t="shared" si="7"/>
        <v>48798.517075213756</v>
      </c>
      <c r="O21" s="18"/>
      <c r="P21" s="36">
        <f t="shared" si="4"/>
        <v>1463.9555122564127</v>
      </c>
      <c r="Q21" s="18"/>
      <c r="R21" s="36">
        <f t="shared" si="8"/>
        <v>68758.37454451379</v>
      </c>
      <c r="S21" s="18"/>
      <c r="T21" s="36">
        <f t="shared" si="5"/>
        <v>4813.0862181159655</v>
      </c>
      <c r="U21" s="18"/>
      <c r="V21" s="36">
        <f t="shared" si="9"/>
        <v>88187.243643400012</v>
      </c>
      <c r="W21" s="18"/>
      <c r="X21" s="36">
        <f t="shared" si="6"/>
        <v>8818.7243643400016</v>
      </c>
      <c r="Y21" s="18"/>
    </row>
    <row r="22" spans="1:25" x14ac:dyDescent="0.3">
      <c r="A22" s="18">
        <v>11</v>
      </c>
      <c r="B22" s="18"/>
      <c r="C22" s="18"/>
      <c r="D22" s="36">
        <f>D21*(1+Premissas!$M$14)</f>
        <v>1950.3910719916116</v>
      </c>
      <c r="E22" s="18"/>
      <c r="F22" s="36">
        <f>F21*(1+Premissas!$N$14)</f>
        <v>2048.1352707141705</v>
      </c>
      <c r="G22" s="18"/>
      <c r="H22" s="36">
        <f>H21*(1+Premissas!$O$14)</f>
        <v>2150.2662069505955</v>
      </c>
      <c r="I22" s="18"/>
      <c r="K22" s="18">
        <v>11</v>
      </c>
      <c r="L22" s="18"/>
      <c r="M22" s="18"/>
      <c r="N22" s="36">
        <f t="shared" si="7"/>
        <v>50262.472587470169</v>
      </c>
      <c r="O22" s="18"/>
      <c r="P22" s="36">
        <f t="shared" si="4"/>
        <v>1507.874177624105</v>
      </c>
      <c r="Q22" s="18"/>
      <c r="R22" s="36">
        <f t="shared" si="8"/>
        <v>73571.460762629751</v>
      </c>
      <c r="S22" s="18"/>
      <c r="T22" s="36">
        <f t="shared" si="5"/>
        <v>5150.0022533840829</v>
      </c>
      <c r="U22" s="18"/>
      <c r="V22" s="36">
        <f t="shared" si="9"/>
        <v>97005.968007740012</v>
      </c>
      <c r="W22" s="18"/>
      <c r="X22" s="36">
        <f t="shared" si="6"/>
        <v>9700.5968007740012</v>
      </c>
      <c r="Y22" s="18"/>
    </row>
    <row r="23" spans="1:25" x14ac:dyDescent="0.3">
      <c r="A23" s="18">
        <v>12</v>
      </c>
      <c r="B23" s="18"/>
      <c r="C23" s="18"/>
      <c r="D23" s="36">
        <f>D22*(1+Premissas!$M$14)</f>
        <v>1989.3988934314439</v>
      </c>
      <c r="E23" s="18"/>
      <c r="F23" s="36">
        <f>F22*(1+Premissas!$N$14)</f>
        <v>2099.3386524820244</v>
      </c>
      <c r="G23" s="18"/>
      <c r="H23" s="36">
        <f>H22*(1+Premissas!$O$14)</f>
        <v>2214.7741931591136</v>
      </c>
      <c r="I23" s="18"/>
      <c r="K23" s="18">
        <v>12</v>
      </c>
      <c r="L23" s="18"/>
      <c r="M23" s="18"/>
      <c r="N23" s="36">
        <f t="shared" si="7"/>
        <v>51770.346765094277</v>
      </c>
      <c r="O23" s="18"/>
      <c r="P23" s="36">
        <f t="shared" si="4"/>
        <v>1553.1104029528283</v>
      </c>
      <c r="Q23" s="18"/>
      <c r="R23" s="36">
        <f t="shared" si="8"/>
        <v>78721.463016013833</v>
      </c>
      <c r="S23" s="18"/>
      <c r="T23" s="36">
        <f t="shared" si="5"/>
        <v>5510.5024111209686</v>
      </c>
      <c r="U23" s="18"/>
      <c r="V23" s="36">
        <f t="shared" si="9"/>
        <v>106706.56480851401</v>
      </c>
      <c r="W23" s="18"/>
      <c r="X23" s="36">
        <f t="shared" si="6"/>
        <v>10670.656480851401</v>
      </c>
      <c r="Y23" s="18"/>
    </row>
    <row r="24" spans="1:25" x14ac:dyDescent="0.3">
      <c r="A24" s="18">
        <v>13</v>
      </c>
      <c r="B24" s="18"/>
      <c r="C24" s="18"/>
      <c r="D24" s="36">
        <f>D23*(1+Premissas!$M$14)</f>
        <v>2029.1868713000729</v>
      </c>
      <c r="E24" s="18"/>
      <c r="F24" s="36">
        <f>F23*(1+Premissas!$N$14)</f>
        <v>2151.8221187940749</v>
      </c>
      <c r="G24" s="18"/>
      <c r="H24" s="36">
        <f>H23*(1+Premissas!$O$14)</f>
        <v>2281.2174189538869</v>
      </c>
      <c r="I24" s="18"/>
      <c r="K24" s="18">
        <v>13</v>
      </c>
      <c r="L24" s="18"/>
      <c r="M24" s="18"/>
      <c r="N24" s="36">
        <f t="shared" si="7"/>
        <v>53323.457168047105</v>
      </c>
      <c r="O24" s="18"/>
      <c r="P24" s="36">
        <f t="shared" si="4"/>
        <v>1599.703715041413</v>
      </c>
      <c r="Q24" s="18"/>
      <c r="R24" s="36">
        <f t="shared" si="8"/>
        <v>84231.965427134797</v>
      </c>
      <c r="S24" s="18"/>
      <c r="T24" s="36">
        <f t="shared" si="5"/>
        <v>5896.2375798994362</v>
      </c>
      <c r="U24" s="18"/>
      <c r="V24" s="36">
        <f t="shared" si="9"/>
        <v>117377.22128936541</v>
      </c>
      <c r="W24" s="18"/>
      <c r="X24" s="36">
        <f t="shared" si="6"/>
        <v>11737.722128936541</v>
      </c>
      <c r="Y24" s="18"/>
    </row>
    <row r="25" spans="1:25" x14ac:dyDescent="0.3">
      <c r="A25" s="18">
        <v>14</v>
      </c>
      <c r="B25" s="18"/>
      <c r="C25" s="18"/>
      <c r="D25" s="36">
        <f>D24*(1+Premissas!$M$14)</f>
        <v>2069.7706087260744</v>
      </c>
      <c r="E25" s="18"/>
      <c r="F25" s="36">
        <f>F24*(1+Premissas!$N$14)</f>
        <v>2205.6176717639264</v>
      </c>
      <c r="G25" s="18"/>
      <c r="H25" s="36">
        <f>H24*(1+Premissas!$O$14)</f>
        <v>2349.6539415225034</v>
      </c>
      <c r="I25" s="18"/>
      <c r="K25" s="18">
        <v>14</v>
      </c>
      <c r="L25" s="18"/>
      <c r="M25" s="18"/>
      <c r="N25" s="36">
        <f t="shared" si="7"/>
        <v>54923.160883088516</v>
      </c>
      <c r="O25" s="18"/>
      <c r="P25" s="36">
        <f t="shared" si="4"/>
        <v>1647.6948264926555</v>
      </c>
      <c r="Q25" s="18"/>
      <c r="R25" s="36">
        <f t="shared" si="8"/>
        <v>90128.20300703423</v>
      </c>
      <c r="S25" s="18"/>
      <c r="T25" s="36">
        <f t="shared" si="5"/>
        <v>6308.9742104923971</v>
      </c>
      <c r="U25" s="18"/>
      <c r="V25" s="36">
        <f t="shared" si="9"/>
        <v>129114.94341830195</v>
      </c>
      <c r="W25" s="18"/>
      <c r="X25" s="36">
        <f t="shared" si="6"/>
        <v>12911.494341830195</v>
      </c>
      <c r="Y25" s="18"/>
    </row>
    <row r="26" spans="1:25" x14ac:dyDescent="0.3">
      <c r="A26" s="18">
        <v>15</v>
      </c>
      <c r="B26" s="18"/>
      <c r="C26" s="18"/>
      <c r="D26" s="36">
        <f>D25*(1+Premissas!$M$14)</f>
        <v>2111.1660209005959</v>
      </c>
      <c r="E26" s="18"/>
      <c r="F26" s="36">
        <f>F25*(1+Premissas!$N$14)</f>
        <v>2260.7581135580244</v>
      </c>
      <c r="G26" s="18"/>
      <c r="H26" s="36">
        <f>H25*(1+Premissas!$O$14)</f>
        <v>2420.1435597681784</v>
      </c>
      <c r="I26" s="18"/>
      <c r="K26" s="18">
        <v>15</v>
      </c>
      <c r="L26" s="18"/>
      <c r="M26" s="18"/>
      <c r="N26" s="36">
        <f t="shared" si="7"/>
        <v>56570.85570958117</v>
      </c>
      <c r="O26" s="18"/>
      <c r="P26" s="36">
        <f t="shared" si="4"/>
        <v>1697.1256712874351</v>
      </c>
      <c r="Q26" s="18"/>
      <c r="R26" s="36">
        <f t="shared" si="8"/>
        <v>96437.177217526623</v>
      </c>
      <c r="S26" s="18"/>
      <c r="T26" s="36">
        <f t="shared" si="5"/>
        <v>6750.602405226864</v>
      </c>
      <c r="U26" s="18"/>
      <c r="V26" s="36">
        <f t="shared" si="9"/>
        <v>142026.43776013213</v>
      </c>
      <c r="W26" s="18"/>
      <c r="X26" s="36">
        <f t="shared" si="6"/>
        <v>14202.643776013214</v>
      </c>
      <c r="Y26" s="18"/>
    </row>
    <row r="27" spans="1:25" x14ac:dyDescent="0.3">
      <c r="A27" s="18">
        <v>16</v>
      </c>
      <c r="B27" s="18"/>
      <c r="C27" s="18"/>
      <c r="D27" s="36">
        <f>D26*(1+Premissas!$M$14)</f>
        <v>2153.3893413186079</v>
      </c>
      <c r="E27" s="18"/>
      <c r="F27" s="36">
        <f>F26*(1+Premissas!$N$14)</f>
        <v>2317.277066396975</v>
      </c>
      <c r="G27" s="18"/>
      <c r="H27" s="36">
        <f>H26*(1+Premissas!$O$14)</f>
        <v>2492.7478665612239</v>
      </c>
      <c r="I27" s="18"/>
      <c r="K27" s="18">
        <v>16</v>
      </c>
      <c r="L27" s="18"/>
      <c r="M27" s="18"/>
      <c r="N27" s="36">
        <f t="shared" si="7"/>
        <v>58267.981380868609</v>
      </c>
      <c r="O27" s="18"/>
      <c r="P27" s="36">
        <f t="shared" si="4"/>
        <v>1748.0394414260581</v>
      </c>
      <c r="Q27" s="18"/>
      <c r="R27" s="36">
        <f t="shared" si="8"/>
        <v>103187.77962275349</v>
      </c>
      <c r="S27" s="18"/>
      <c r="T27" s="36">
        <f t="shared" si="5"/>
        <v>7223.1445735927446</v>
      </c>
      <c r="U27" s="18"/>
      <c r="V27" s="36">
        <f t="shared" si="9"/>
        <v>156229.08153614536</v>
      </c>
      <c r="W27" s="18"/>
      <c r="X27" s="36">
        <f t="shared" si="6"/>
        <v>15622.908153614537</v>
      </c>
      <c r="Y27" s="18"/>
    </row>
    <row r="28" spans="1:25" x14ac:dyDescent="0.3">
      <c r="A28" s="18">
        <v>17</v>
      </c>
      <c r="B28" s="18"/>
      <c r="C28" s="18"/>
      <c r="D28" s="36">
        <f>D27*(1+Premissas!$M$14)</f>
        <v>2196.4571281449803</v>
      </c>
      <c r="E28" s="18"/>
      <c r="F28" s="36">
        <f>F27*(1+Premissas!$N$14)</f>
        <v>2375.2089930568991</v>
      </c>
      <c r="G28" s="18"/>
      <c r="H28" s="36">
        <f>H27*(1+Premissas!$O$14)</f>
        <v>2567.5303025580606</v>
      </c>
      <c r="I28" s="18"/>
      <c r="K28" s="18">
        <v>17</v>
      </c>
      <c r="L28" s="18"/>
      <c r="M28" s="18"/>
      <c r="N28" s="36">
        <f t="shared" si="7"/>
        <v>60016.020822294668</v>
      </c>
      <c r="O28" s="18"/>
      <c r="P28" s="36">
        <f t="shared" si="4"/>
        <v>1800.4806246688399</v>
      </c>
      <c r="Q28" s="18"/>
      <c r="R28" s="36">
        <f t="shared" si="8"/>
        <v>110410.92419634623</v>
      </c>
      <c r="S28" s="18"/>
      <c r="T28" s="36">
        <f t="shared" si="5"/>
        <v>7728.7646937442369</v>
      </c>
      <c r="U28" s="18"/>
      <c r="V28" s="36">
        <f t="shared" si="9"/>
        <v>171851.98968975988</v>
      </c>
      <c r="W28" s="18"/>
      <c r="X28" s="36">
        <f t="shared" si="6"/>
        <v>17185.19896897599</v>
      </c>
      <c r="Y28" s="18"/>
    </row>
    <row r="29" spans="1:25" x14ac:dyDescent="0.3">
      <c r="A29" s="18">
        <v>18</v>
      </c>
      <c r="B29" s="18"/>
      <c r="C29" s="18"/>
      <c r="D29" s="36">
        <f>D28*(1+Premissas!$M$14)</f>
        <v>2240.3862707078802</v>
      </c>
      <c r="E29" s="18"/>
      <c r="F29" s="36">
        <f>F28*(1+Premissas!$N$14)</f>
        <v>2434.5892178833215</v>
      </c>
      <c r="G29" s="18"/>
      <c r="H29" s="36">
        <f>H28*(1+Premissas!$O$14)</f>
        <v>2644.5562116348024</v>
      </c>
      <c r="I29" s="18"/>
      <c r="K29" s="18">
        <v>18</v>
      </c>
      <c r="L29" s="18"/>
      <c r="M29" s="18"/>
      <c r="N29" s="36">
        <f t="shared" si="7"/>
        <v>61816.501446963506</v>
      </c>
      <c r="O29" s="18"/>
      <c r="P29" s="36">
        <f t="shared" si="4"/>
        <v>1854.4950434089051</v>
      </c>
      <c r="Q29" s="18"/>
      <c r="R29" s="36">
        <f t="shared" si="8"/>
        <v>118139.68889009046</v>
      </c>
      <c r="S29" s="18"/>
      <c r="T29" s="36">
        <f t="shared" si="5"/>
        <v>8269.7782223063332</v>
      </c>
      <c r="U29" s="18"/>
      <c r="V29" s="36">
        <f t="shared" si="9"/>
        <v>189037.18865873586</v>
      </c>
      <c r="W29" s="18"/>
      <c r="X29" s="36">
        <f t="shared" si="6"/>
        <v>18903.718865873587</v>
      </c>
      <c r="Y29" s="18"/>
    </row>
    <row r="30" spans="1:25" x14ac:dyDescent="0.3">
      <c r="A30" s="18">
        <v>19</v>
      </c>
      <c r="B30" s="18"/>
      <c r="C30" s="18"/>
      <c r="D30" s="36">
        <f>D29*(1+Premissas!$M$14)</f>
        <v>2285.1939961220378</v>
      </c>
      <c r="E30" s="18"/>
      <c r="F30" s="36">
        <f>F29*(1+Premissas!$N$14)</f>
        <v>2495.4539483304043</v>
      </c>
      <c r="G30" s="18"/>
      <c r="H30" s="36">
        <f>H29*(1+Premissas!$O$14)</f>
        <v>2723.8928979838465</v>
      </c>
      <c r="I30" s="18"/>
      <c r="K30" s="18">
        <v>19</v>
      </c>
      <c r="L30" s="18"/>
      <c r="M30" s="18"/>
      <c r="N30" s="36">
        <f t="shared" si="7"/>
        <v>63670.99649037241</v>
      </c>
      <c r="O30" s="18"/>
      <c r="P30" s="36">
        <f t="shared" si="4"/>
        <v>1910.1298947111723</v>
      </c>
      <c r="Q30" s="18"/>
      <c r="R30" s="36">
        <f t="shared" si="8"/>
        <v>126409.46711239679</v>
      </c>
      <c r="S30" s="18"/>
      <c r="T30" s="36">
        <f t="shared" si="5"/>
        <v>8848.6626978677759</v>
      </c>
      <c r="U30" s="18"/>
      <c r="V30" s="36">
        <f t="shared" si="9"/>
        <v>207940.90752460944</v>
      </c>
      <c r="W30" s="18"/>
      <c r="X30" s="36">
        <f t="shared" si="6"/>
        <v>20794.090752460947</v>
      </c>
      <c r="Y30" s="18"/>
    </row>
    <row r="31" spans="1:25" x14ac:dyDescent="0.3">
      <c r="A31" s="18">
        <v>20</v>
      </c>
      <c r="B31" s="18"/>
      <c r="C31" s="18"/>
      <c r="D31" s="36">
        <f>D30*(1+Premissas!$M$14)</f>
        <v>2330.8978760444784</v>
      </c>
      <c r="E31" s="18"/>
      <c r="F31" s="36">
        <f>F30*(1+Premissas!$N$14)</f>
        <v>2557.8402970386642</v>
      </c>
      <c r="G31" s="18"/>
      <c r="H31" s="36">
        <f>H30*(1+Premissas!$O$14)</f>
        <v>2805.6096849233618</v>
      </c>
      <c r="I31" s="18"/>
      <c r="K31" s="18">
        <v>20</v>
      </c>
      <c r="L31" s="18"/>
      <c r="M31" s="18"/>
      <c r="N31" s="36">
        <f t="shared" si="7"/>
        <v>65581.126385083582</v>
      </c>
      <c r="O31" s="18"/>
      <c r="P31" s="36">
        <f t="shared" si="4"/>
        <v>1967.4337915525075</v>
      </c>
      <c r="Q31" s="18"/>
      <c r="R31" s="36">
        <f t="shared" si="8"/>
        <v>135258.12981026457</v>
      </c>
      <c r="S31" s="18"/>
      <c r="T31" s="36">
        <f t="shared" si="5"/>
        <v>9468.0690867185203</v>
      </c>
      <c r="U31" s="18"/>
      <c r="V31" s="36">
        <f t="shared" si="9"/>
        <v>228734.99827707038</v>
      </c>
      <c r="W31" s="18"/>
      <c r="X31" s="36">
        <f t="shared" si="6"/>
        <v>22873.499827707041</v>
      </c>
      <c r="Y31" s="18"/>
    </row>
    <row r="32" spans="1:25" x14ac:dyDescent="0.3">
      <c r="A32" s="18">
        <v>21</v>
      </c>
      <c r="B32" s="18"/>
      <c r="C32" s="18"/>
      <c r="D32" s="36">
        <f>D31*(1+Premissas!$M$14)</f>
        <v>2377.5158335653682</v>
      </c>
      <c r="E32" s="18"/>
      <c r="F32" s="36">
        <f>F31*(1+Premissas!$N$14)</f>
        <v>2621.7863044646306</v>
      </c>
      <c r="G32" s="18"/>
      <c r="H32" s="36">
        <f>H31*(1+Premissas!$O$14)</f>
        <v>2889.7779754710627</v>
      </c>
      <c r="I32" s="18"/>
      <c r="K32" s="18">
        <v>21</v>
      </c>
      <c r="L32" s="18"/>
      <c r="M32" s="18"/>
      <c r="N32" s="36">
        <f t="shared" si="7"/>
        <v>67548.560176636092</v>
      </c>
      <c r="O32" s="18"/>
      <c r="P32" s="36">
        <f t="shared" si="4"/>
        <v>2026.4568052990826</v>
      </c>
      <c r="Q32" s="18"/>
      <c r="R32" s="36">
        <f t="shared" si="8"/>
        <v>144726.19889698309</v>
      </c>
      <c r="S32" s="18"/>
      <c r="T32" s="36">
        <f t="shared" si="5"/>
        <v>10130.833922788817</v>
      </c>
      <c r="U32" s="18"/>
      <c r="V32" s="36">
        <f t="shared" si="9"/>
        <v>251608.49810477742</v>
      </c>
      <c r="W32" s="18"/>
      <c r="X32" s="36">
        <f t="shared" si="6"/>
        <v>25160.849810477743</v>
      </c>
      <c r="Y32" s="18"/>
    </row>
    <row r="33" spans="1:25" x14ac:dyDescent="0.3">
      <c r="A33" s="18">
        <v>22</v>
      </c>
      <c r="B33" s="18"/>
      <c r="C33" s="18"/>
      <c r="D33" s="36">
        <f>D32*(1+Premissas!$M$14)</f>
        <v>2425.0661502366756</v>
      </c>
      <c r="E33" s="18"/>
      <c r="F33" s="36">
        <f>F32*(1+Premissas!$N$14)</f>
        <v>2687.3309620762461</v>
      </c>
      <c r="G33" s="18"/>
      <c r="H33" s="36">
        <f>H32*(1+Premissas!$O$14)</f>
        <v>2976.4713147351945</v>
      </c>
      <c r="I33" s="18"/>
      <c r="K33" s="18">
        <v>22</v>
      </c>
      <c r="L33" s="18"/>
      <c r="M33" s="18"/>
      <c r="N33" s="36">
        <f t="shared" si="7"/>
        <v>69575.016981935172</v>
      </c>
      <c r="O33" s="18"/>
      <c r="P33" s="36">
        <f t="shared" si="4"/>
        <v>2087.2505094580551</v>
      </c>
      <c r="Q33" s="18"/>
      <c r="R33" s="36">
        <f t="shared" si="8"/>
        <v>154857.03281977191</v>
      </c>
      <c r="S33" s="18"/>
      <c r="T33" s="36">
        <f t="shared" si="5"/>
        <v>10839.992297384035</v>
      </c>
      <c r="U33" s="18"/>
      <c r="V33" s="36">
        <f t="shared" si="9"/>
        <v>276769.34791525517</v>
      </c>
      <c r="W33" s="18"/>
      <c r="X33" s="36">
        <f t="shared" si="6"/>
        <v>27676.93479152552</v>
      </c>
      <c r="Y33" s="18"/>
    </row>
    <row r="34" spans="1:25" x14ac:dyDescent="0.3">
      <c r="A34" s="18">
        <v>23</v>
      </c>
      <c r="B34" s="18"/>
      <c r="C34" s="18"/>
      <c r="D34" s="36">
        <f>D33*(1+Premissas!$M$14)</f>
        <v>2473.5674732414091</v>
      </c>
      <c r="E34" s="18"/>
      <c r="F34" s="36">
        <f>F33*(1+Premissas!$N$14)</f>
        <v>2754.5142361281519</v>
      </c>
      <c r="G34" s="18"/>
      <c r="H34" s="36">
        <f>H33*(1+Premissas!$O$14)</f>
        <v>3065.7654541772504</v>
      </c>
      <c r="I34" s="18"/>
      <c r="K34" s="18">
        <v>23</v>
      </c>
      <c r="L34" s="18"/>
      <c r="M34" s="18"/>
      <c r="N34" s="36">
        <f t="shared" si="7"/>
        <v>71662.267491393228</v>
      </c>
      <c r="O34" s="18"/>
      <c r="P34" s="36">
        <f t="shared" si="4"/>
        <v>2149.8680247417969</v>
      </c>
      <c r="Q34" s="18"/>
      <c r="R34" s="36">
        <f t="shared" si="8"/>
        <v>165697.02511715595</v>
      </c>
      <c r="S34" s="18"/>
      <c r="T34" s="36">
        <f t="shared" si="5"/>
        <v>11598.791758200918</v>
      </c>
      <c r="U34" s="18"/>
      <c r="V34" s="36">
        <f t="shared" si="9"/>
        <v>304446.28270678071</v>
      </c>
      <c r="W34" s="18"/>
      <c r="X34" s="36">
        <f t="shared" si="6"/>
        <v>30444.628270678073</v>
      </c>
      <c r="Y34" s="18"/>
    </row>
    <row r="35" spans="1:25" x14ac:dyDescent="0.3">
      <c r="A35" s="18">
        <v>24</v>
      </c>
      <c r="B35" s="18"/>
      <c r="C35" s="18"/>
      <c r="D35" s="36">
        <f>D34*(1+Premissas!$M$14)</f>
        <v>2523.0388227062372</v>
      </c>
      <c r="E35" s="18"/>
      <c r="F35" s="36">
        <f>F34*(1+Premissas!$N$14)</f>
        <v>2823.3770920313555</v>
      </c>
      <c r="G35" s="18"/>
      <c r="H35" s="36">
        <f>H34*(1+Premissas!$O$14)</f>
        <v>3157.7384178025682</v>
      </c>
      <c r="I35" s="18"/>
      <c r="K35" s="18">
        <v>24</v>
      </c>
      <c r="L35" s="18"/>
      <c r="M35" s="18"/>
      <c r="N35" s="36">
        <f t="shared" si="7"/>
        <v>73812.135516135022</v>
      </c>
      <c r="O35" s="18"/>
      <c r="P35" s="36">
        <f t="shared" si="4"/>
        <v>2214.3640654840506</v>
      </c>
      <c r="Q35" s="18"/>
      <c r="R35" s="36">
        <f t="shared" si="8"/>
        <v>177295.81687535686</v>
      </c>
      <c r="S35" s="18"/>
      <c r="T35" s="36">
        <f t="shared" si="5"/>
        <v>12410.707181274982</v>
      </c>
      <c r="U35" s="18"/>
      <c r="V35" s="36">
        <f t="shared" si="9"/>
        <v>334890.91097745876</v>
      </c>
      <c r="W35" s="18"/>
      <c r="X35" s="36">
        <f t="shared" si="6"/>
        <v>33489.091097745877</v>
      </c>
      <c r="Y35" s="18"/>
    </row>
    <row r="36" spans="1:25" x14ac:dyDescent="0.3">
      <c r="A36" s="18">
        <v>25</v>
      </c>
      <c r="B36" s="18"/>
      <c r="C36" s="18"/>
      <c r="D36" s="36">
        <f>D35*(1+Premissas!$M$14)</f>
        <v>2573.4995991603619</v>
      </c>
      <c r="E36" s="18"/>
      <c r="F36" s="36">
        <f>F35*(1+Premissas!$N$14)</f>
        <v>2893.9615193321392</v>
      </c>
      <c r="G36" s="18"/>
      <c r="H36" s="36">
        <f>H35*(1+Premissas!$O$14)</f>
        <v>3252.4705703366453</v>
      </c>
      <c r="I36" s="18"/>
      <c r="K36" s="18">
        <v>25</v>
      </c>
      <c r="L36" s="18"/>
      <c r="M36" s="18"/>
      <c r="N36" s="36">
        <f t="shared" si="7"/>
        <v>76026.499581619079</v>
      </c>
      <c r="O36" s="18"/>
      <c r="P36" s="36">
        <f t="shared" si="4"/>
        <v>2280.7949874485721</v>
      </c>
      <c r="Q36" s="18"/>
      <c r="R36" s="36">
        <f t="shared" si="8"/>
        <v>189706.52405663184</v>
      </c>
      <c r="S36" s="18"/>
      <c r="T36" s="36">
        <f t="shared" si="5"/>
        <v>13279.45668396423</v>
      </c>
      <c r="U36" s="18"/>
      <c r="V36" s="36">
        <f t="shared" si="9"/>
        <v>368380.00207520463</v>
      </c>
      <c r="W36" s="18"/>
      <c r="X36" s="36">
        <f t="shared" si="6"/>
        <v>36838.000207520461</v>
      </c>
      <c r="Y36" s="18"/>
    </row>
    <row r="37" spans="1:25" x14ac:dyDescent="0.3">
      <c r="A37" s="18">
        <v>26</v>
      </c>
      <c r="B37" s="18"/>
      <c r="C37" s="18"/>
      <c r="D37" s="36">
        <f>D36*(1+Premissas!$M$14)</f>
        <v>2624.9695911435692</v>
      </c>
      <c r="E37" s="18"/>
      <c r="F37" s="36">
        <f>F36*(1+Premissas!$N$14)</f>
        <v>2966.3105573154426</v>
      </c>
      <c r="G37" s="18"/>
      <c r="H37" s="36">
        <f>H36*(1+Premissas!$O$14)</f>
        <v>3350.0446874467448</v>
      </c>
      <c r="I37" s="18"/>
      <c r="K37" s="18">
        <v>26</v>
      </c>
      <c r="L37" s="18"/>
      <c r="M37" s="18"/>
      <c r="N37" s="36">
        <f t="shared" si="7"/>
        <v>78307.294569067657</v>
      </c>
      <c r="O37" s="18"/>
      <c r="P37" s="36">
        <f t="shared" si="4"/>
        <v>2349.2188370720296</v>
      </c>
      <c r="Q37" s="18"/>
      <c r="R37" s="36">
        <f t="shared" si="8"/>
        <v>202985.98074059607</v>
      </c>
      <c r="S37" s="18"/>
      <c r="T37" s="36">
        <f t="shared" si="5"/>
        <v>14209.018651841727</v>
      </c>
      <c r="U37" s="18"/>
      <c r="V37" s="36">
        <f t="shared" si="9"/>
        <v>405218.00228272507</v>
      </c>
      <c r="W37" s="18"/>
      <c r="X37" s="36">
        <f t="shared" si="6"/>
        <v>40521.800228272507</v>
      </c>
      <c r="Y37" s="18"/>
    </row>
    <row r="38" spans="1:25" x14ac:dyDescent="0.3">
      <c r="A38" s="18">
        <v>27</v>
      </c>
      <c r="B38" s="18"/>
      <c r="C38" s="18"/>
      <c r="D38" s="36">
        <f>D37*(1+Premissas!$M$14)</f>
        <v>2677.4689829664408</v>
      </c>
      <c r="E38" s="18"/>
      <c r="F38" s="36">
        <f>F37*(1+Premissas!$N$14)</f>
        <v>3040.4683212483283</v>
      </c>
      <c r="G38" s="18"/>
      <c r="H38" s="36">
        <f>H37*(1+Premissas!$O$14)</f>
        <v>3450.5460280701473</v>
      </c>
      <c r="I38" s="18"/>
      <c r="K38" s="18">
        <v>27</v>
      </c>
      <c r="L38" s="18"/>
      <c r="M38" s="18"/>
      <c r="N38" s="36">
        <f t="shared" si="7"/>
        <v>80656.513406139682</v>
      </c>
      <c r="O38" s="18"/>
      <c r="P38" s="36">
        <f t="shared" si="4"/>
        <v>2419.6954021841902</v>
      </c>
      <c r="Q38" s="18"/>
      <c r="R38" s="36">
        <f t="shared" si="8"/>
        <v>217194.99939243781</v>
      </c>
      <c r="S38" s="18"/>
      <c r="T38" s="36">
        <f t="shared" si="5"/>
        <v>15203.649957470649</v>
      </c>
      <c r="U38" s="18"/>
      <c r="V38" s="36">
        <f t="shared" si="9"/>
        <v>445739.80251099757</v>
      </c>
      <c r="W38" s="18"/>
      <c r="X38" s="36">
        <f t="shared" si="6"/>
        <v>44573.980251099762</v>
      </c>
      <c r="Y38" s="18"/>
    </row>
    <row r="39" spans="1:25" x14ac:dyDescent="0.3">
      <c r="A39" s="18">
        <v>28</v>
      </c>
      <c r="B39" s="18"/>
      <c r="C39" s="18"/>
      <c r="D39" s="36">
        <f>D38*(1+Premissas!$M$14)</f>
        <v>2731.0183626257694</v>
      </c>
      <c r="E39" s="18"/>
      <c r="F39" s="36">
        <f>F38*(1+Premissas!$N$14)</f>
        <v>3116.4800292795362</v>
      </c>
      <c r="G39" s="18"/>
      <c r="H39" s="36">
        <f>H38*(1+Premissas!$O$14)</f>
        <v>3554.0624089122516</v>
      </c>
      <c r="I39" s="18"/>
      <c r="K39" s="18">
        <v>28</v>
      </c>
      <c r="L39" s="18"/>
      <c r="M39" s="18"/>
      <c r="N39" s="36">
        <f>N38+P38</f>
        <v>83076.208808323878</v>
      </c>
      <c r="O39" s="18"/>
      <c r="P39" s="36">
        <f t="shared" si="4"/>
        <v>2492.2862642497162</v>
      </c>
      <c r="Q39" s="18"/>
      <c r="R39" s="36">
        <f t="shared" si="8"/>
        <v>232398.64934990846</v>
      </c>
      <c r="S39" s="18"/>
      <c r="T39" s="36">
        <f t="shared" si="5"/>
        <v>16267.905454493593</v>
      </c>
      <c r="U39" s="18"/>
      <c r="V39" s="36">
        <f t="shared" si="9"/>
        <v>490313.78276209731</v>
      </c>
      <c r="W39" s="18"/>
      <c r="X39" s="36">
        <f t="shared" si="6"/>
        <v>49031.378276209733</v>
      </c>
      <c r="Y39" s="18"/>
    </row>
    <row r="40" spans="1:25" x14ac:dyDescent="0.3">
      <c r="A40" s="18">
        <v>29</v>
      </c>
      <c r="B40" s="18"/>
      <c r="C40" s="18"/>
      <c r="D40" s="36">
        <f>D39*(1+Premissas!$M$14)</f>
        <v>2785.6387298782847</v>
      </c>
      <c r="E40" s="18"/>
      <c r="F40" s="36">
        <f>F39*(1+Premissas!$N$14)</f>
        <v>3194.3920300115242</v>
      </c>
      <c r="G40" s="18"/>
      <c r="H40" s="36">
        <f>H39*(1+Premissas!$O$14)</f>
        <v>3660.6842811796191</v>
      </c>
      <c r="I40" s="18"/>
      <c r="K40" s="18">
        <v>29</v>
      </c>
      <c r="L40" s="18"/>
      <c r="M40" s="18"/>
      <c r="N40" s="36">
        <f t="shared" si="7"/>
        <v>85568.495072573598</v>
      </c>
      <c r="O40" s="18"/>
      <c r="P40" s="36">
        <f t="shared" si="4"/>
        <v>2567.054852177208</v>
      </c>
      <c r="Q40" s="18"/>
      <c r="R40" s="36">
        <f t="shared" si="8"/>
        <v>248666.55480440205</v>
      </c>
      <c r="S40" s="18"/>
      <c r="T40" s="36">
        <f t="shared" si="5"/>
        <v>17406.658836308146</v>
      </c>
      <c r="U40" s="18"/>
      <c r="V40" s="36">
        <f t="shared" si="9"/>
        <v>539345.16103830701</v>
      </c>
      <c r="W40" s="18"/>
      <c r="X40" s="36">
        <f t="shared" si="6"/>
        <v>53934.516103830705</v>
      </c>
      <c r="Y40" s="18"/>
    </row>
    <row r="41" spans="1:25" x14ac:dyDescent="0.3">
      <c r="A41" s="18">
        <v>30</v>
      </c>
      <c r="B41" s="18"/>
      <c r="C41" s="18"/>
      <c r="D41" s="36">
        <f>D40*(1+Premissas!$M$14)</f>
        <v>2841.3515044758506</v>
      </c>
      <c r="E41" s="18"/>
      <c r="F41" s="36">
        <f>F40*(1+Premissas!$N$14)</f>
        <v>3274.251830761812</v>
      </c>
      <c r="G41" s="18"/>
      <c r="H41" s="36">
        <f>H40*(1+Premissas!$O$14)</f>
        <v>3770.5048096150076</v>
      </c>
      <c r="I41" s="18"/>
      <c r="K41" s="18">
        <v>30</v>
      </c>
      <c r="L41" s="18"/>
      <c r="M41" s="18"/>
      <c r="N41" s="36">
        <f t="shared" si="7"/>
        <v>88135.549924750812</v>
      </c>
      <c r="O41" s="18"/>
      <c r="P41" s="18"/>
      <c r="Q41" s="18"/>
      <c r="R41" s="36">
        <f t="shared" si="8"/>
        <v>266073.21364071022</v>
      </c>
      <c r="S41" s="18"/>
      <c r="T41" s="18"/>
      <c r="U41" s="18"/>
      <c r="V41" s="36">
        <f t="shared" si="9"/>
        <v>593279.67714213766</v>
      </c>
      <c r="W41" s="18"/>
      <c r="X41" s="18"/>
      <c r="Y41" s="18"/>
    </row>
  </sheetData>
  <mergeCells count="382">
    <mergeCell ref="R40:S40"/>
    <mergeCell ref="T40:U40"/>
    <mergeCell ref="V40:W40"/>
    <mergeCell ref="X40:Y40"/>
    <mergeCell ref="R41:S41"/>
    <mergeCell ref="T41:U41"/>
    <mergeCell ref="V41:W41"/>
    <mergeCell ref="X41:Y41"/>
    <mergeCell ref="R38:S38"/>
    <mergeCell ref="T38:U38"/>
    <mergeCell ref="V38:W38"/>
    <mergeCell ref="X38:Y38"/>
    <mergeCell ref="R39:S39"/>
    <mergeCell ref="T39:U39"/>
    <mergeCell ref="V39:W39"/>
    <mergeCell ref="X39:Y39"/>
    <mergeCell ref="R36:S36"/>
    <mergeCell ref="T36:U36"/>
    <mergeCell ref="V36:W36"/>
    <mergeCell ref="X36:Y36"/>
    <mergeCell ref="R37:S37"/>
    <mergeCell ref="T37:U37"/>
    <mergeCell ref="V37:W37"/>
    <mergeCell ref="X37:Y37"/>
    <mergeCell ref="R34:S34"/>
    <mergeCell ref="T34:U34"/>
    <mergeCell ref="V34:W34"/>
    <mergeCell ref="X34:Y34"/>
    <mergeCell ref="R35:S35"/>
    <mergeCell ref="T35:U35"/>
    <mergeCell ref="V35:W35"/>
    <mergeCell ref="X35:Y35"/>
    <mergeCell ref="R32:S32"/>
    <mergeCell ref="T32:U32"/>
    <mergeCell ref="V32:W32"/>
    <mergeCell ref="X32:Y32"/>
    <mergeCell ref="R33:S33"/>
    <mergeCell ref="T33:U33"/>
    <mergeCell ref="V33:W33"/>
    <mergeCell ref="X33:Y33"/>
    <mergeCell ref="R30:S30"/>
    <mergeCell ref="T30:U30"/>
    <mergeCell ref="V30:W30"/>
    <mergeCell ref="X30:Y30"/>
    <mergeCell ref="R31:S31"/>
    <mergeCell ref="T31:U31"/>
    <mergeCell ref="V31:W31"/>
    <mergeCell ref="X31:Y31"/>
    <mergeCell ref="R28:S28"/>
    <mergeCell ref="T28:U28"/>
    <mergeCell ref="V28:W28"/>
    <mergeCell ref="X28:Y28"/>
    <mergeCell ref="R29:S29"/>
    <mergeCell ref="T29:U29"/>
    <mergeCell ref="V29:W29"/>
    <mergeCell ref="X29:Y29"/>
    <mergeCell ref="R26:S26"/>
    <mergeCell ref="T26:U26"/>
    <mergeCell ref="V26:W26"/>
    <mergeCell ref="X26:Y26"/>
    <mergeCell ref="R27:S27"/>
    <mergeCell ref="T27:U27"/>
    <mergeCell ref="V27:W27"/>
    <mergeCell ref="X27:Y27"/>
    <mergeCell ref="R24:S24"/>
    <mergeCell ref="T24:U24"/>
    <mergeCell ref="V24:W24"/>
    <mergeCell ref="X24:Y24"/>
    <mergeCell ref="R25:S25"/>
    <mergeCell ref="T25:U25"/>
    <mergeCell ref="V25:W25"/>
    <mergeCell ref="X25:Y25"/>
    <mergeCell ref="R22:S22"/>
    <mergeCell ref="T22:U22"/>
    <mergeCell ref="V22:W22"/>
    <mergeCell ref="X22:Y22"/>
    <mergeCell ref="R23:S23"/>
    <mergeCell ref="T23:U23"/>
    <mergeCell ref="V23:W23"/>
    <mergeCell ref="X23:Y23"/>
    <mergeCell ref="R20:S20"/>
    <mergeCell ref="T20:U20"/>
    <mergeCell ref="V20:W20"/>
    <mergeCell ref="X20:Y20"/>
    <mergeCell ref="R21:S21"/>
    <mergeCell ref="T21:U21"/>
    <mergeCell ref="V21:W21"/>
    <mergeCell ref="X21:Y21"/>
    <mergeCell ref="R18:S18"/>
    <mergeCell ref="T18:U18"/>
    <mergeCell ref="V18:W18"/>
    <mergeCell ref="X18:Y18"/>
    <mergeCell ref="R19:S19"/>
    <mergeCell ref="T19:U19"/>
    <mergeCell ref="V19:W19"/>
    <mergeCell ref="X19:Y19"/>
    <mergeCell ref="T16:U16"/>
    <mergeCell ref="V16:W16"/>
    <mergeCell ref="X16:Y16"/>
    <mergeCell ref="R17:S17"/>
    <mergeCell ref="T17:U17"/>
    <mergeCell ref="V17:W17"/>
    <mergeCell ref="X17:Y17"/>
    <mergeCell ref="R14:S14"/>
    <mergeCell ref="T14:U14"/>
    <mergeCell ref="V14:W14"/>
    <mergeCell ref="X14:Y14"/>
    <mergeCell ref="R15:S15"/>
    <mergeCell ref="T15:U15"/>
    <mergeCell ref="V15:W15"/>
    <mergeCell ref="X15:Y15"/>
    <mergeCell ref="T12:U12"/>
    <mergeCell ref="V12:W12"/>
    <mergeCell ref="X12:Y12"/>
    <mergeCell ref="R13:S13"/>
    <mergeCell ref="T13:U13"/>
    <mergeCell ref="V13:W13"/>
    <mergeCell ref="X13:Y13"/>
    <mergeCell ref="K41:M41"/>
    <mergeCell ref="N41:O41"/>
    <mergeCell ref="P41:Q41"/>
    <mergeCell ref="K40:M40"/>
    <mergeCell ref="N40:O40"/>
    <mergeCell ref="P40:Q40"/>
    <mergeCell ref="P33:Q33"/>
    <mergeCell ref="K34:M34"/>
    <mergeCell ref="N34:O34"/>
    <mergeCell ref="P34:Q34"/>
    <mergeCell ref="K31:M31"/>
    <mergeCell ref="N31:O31"/>
    <mergeCell ref="P31:Q31"/>
    <mergeCell ref="K32:M32"/>
    <mergeCell ref="N32:O32"/>
    <mergeCell ref="P32:Q32"/>
    <mergeCell ref="R16:S16"/>
    <mergeCell ref="R10:U10"/>
    <mergeCell ref="V10:Y10"/>
    <mergeCell ref="R11:S11"/>
    <mergeCell ref="T11:U11"/>
    <mergeCell ref="V11:W11"/>
    <mergeCell ref="X11:Y11"/>
    <mergeCell ref="K39:M39"/>
    <mergeCell ref="N39:O39"/>
    <mergeCell ref="P39:Q39"/>
    <mergeCell ref="K37:M37"/>
    <mergeCell ref="N37:O37"/>
    <mergeCell ref="P37:Q37"/>
    <mergeCell ref="K38:M38"/>
    <mergeCell ref="N38:O38"/>
    <mergeCell ref="P38:Q38"/>
    <mergeCell ref="K35:M35"/>
    <mergeCell ref="N35:O35"/>
    <mergeCell ref="P35:Q35"/>
    <mergeCell ref="K36:M36"/>
    <mergeCell ref="N36:O36"/>
    <mergeCell ref="P36:Q36"/>
    <mergeCell ref="K33:M33"/>
    <mergeCell ref="N33:O33"/>
    <mergeCell ref="R12:S12"/>
    <mergeCell ref="K29:M29"/>
    <mergeCell ref="N29:O29"/>
    <mergeCell ref="P29:Q29"/>
    <mergeCell ref="K30:M30"/>
    <mergeCell ref="N30:O30"/>
    <mergeCell ref="P30:Q30"/>
    <mergeCell ref="K27:M27"/>
    <mergeCell ref="N27:O27"/>
    <mergeCell ref="P27:Q27"/>
    <mergeCell ref="K28:M28"/>
    <mergeCell ref="N28:O28"/>
    <mergeCell ref="P28:Q28"/>
    <mergeCell ref="K25:M25"/>
    <mergeCell ref="N25:O25"/>
    <mergeCell ref="P25:Q25"/>
    <mergeCell ref="K26:M26"/>
    <mergeCell ref="N26:O26"/>
    <mergeCell ref="P26:Q26"/>
    <mergeCell ref="K23:M23"/>
    <mergeCell ref="N23:O23"/>
    <mergeCell ref="P23:Q23"/>
    <mergeCell ref="K24:M24"/>
    <mergeCell ref="N24:O24"/>
    <mergeCell ref="P24:Q24"/>
    <mergeCell ref="N14:O14"/>
    <mergeCell ref="P14:Q14"/>
    <mergeCell ref="K21:M21"/>
    <mergeCell ref="N21:O21"/>
    <mergeCell ref="P21:Q21"/>
    <mergeCell ref="K22:M22"/>
    <mergeCell ref="N22:O22"/>
    <mergeCell ref="P22:Q22"/>
    <mergeCell ref="K19:M19"/>
    <mergeCell ref="N19:O19"/>
    <mergeCell ref="P19:Q19"/>
    <mergeCell ref="K20:M20"/>
    <mergeCell ref="N20:O20"/>
    <mergeCell ref="P20:Q20"/>
    <mergeCell ref="K17:M17"/>
    <mergeCell ref="N17:O17"/>
    <mergeCell ref="P17:Q17"/>
    <mergeCell ref="K18:M18"/>
    <mergeCell ref="N18:O18"/>
    <mergeCell ref="P18:Q18"/>
    <mergeCell ref="K15:M15"/>
    <mergeCell ref="N15:O15"/>
    <mergeCell ref="P15:Q15"/>
    <mergeCell ref="K16:M16"/>
    <mergeCell ref="N16:O16"/>
    <mergeCell ref="P16:Q16"/>
    <mergeCell ref="H17:I17"/>
    <mergeCell ref="H18:I18"/>
    <mergeCell ref="H19:I19"/>
    <mergeCell ref="H25:I25"/>
    <mergeCell ref="A6:C6"/>
    <mergeCell ref="D10:E10"/>
    <mergeCell ref="F10:G10"/>
    <mergeCell ref="H10:I10"/>
    <mergeCell ref="K10:M10"/>
    <mergeCell ref="H6:I6"/>
    <mergeCell ref="H7:I7"/>
    <mergeCell ref="H8:I8"/>
    <mergeCell ref="H9:I9"/>
    <mergeCell ref="D6:E6"/>
    <mergeCell ref="D9:E9"/>
    <mergeCell ref="F6:G6"/>
    <mergeCell ref="F7:G7"/>
    <mergeCell ref="F8:G8"/>
    <mergeCell ref="F9:G9"/>
    <mergeCell ref="L8:N8"/>
    <mergeCell ref="A10:C10"/>
    <mergeCell ref="N10:Q10"/>
    <mergeCell ref="O7:P7"/>
    <mergeCell ref="L6:N6"/>
    <mergeCell ref="H41:I41"/>
    <mergeCell ref="A9:C9"/>
    <mergeCell ref="A7:C7"/>
    <mergeCell ref="D7:E7"/>
    <mergeCell ref="H32:I32"/>
    <mergeCell ref="H33:I33"/>
    <mergeCell ref="H34:I34"/>
    <mergeCell ref="H35:I35"/>
    <mergeCell ref="H36:I36"/>
    <mergeCell ref="H37:I37"/>
    <mergeCell ref="H26:I26"/>
    <mergeCell ref="H27:I27"/>
    <mergeCell ref="H28:I28"/>
    <mergeCell ref="H29:I29"/>
    <mergeCell ref="H30:I30"/>
    <mergeCell ref="H31:I31"/>
    <mergeCell ref="H20:I20"/>
    <mergeCell ref="H21:I21"/>
    <mergeCell ref="H22:I22"/>
    <mergeCell ref="H23:I23"/>
    <mergeCell ref="H24:I24"/>
    <mergeCell ref="H38:I38"/>
    <mergeCell ref="H39:I39"/>
    <mergeCell ref="H40:I40"/>
    <mergeCell ref="F41:G41"/>
    <mergeCell ref="H11:I11"/>
    <mergeCell ref="F37:G37"/>
    <mergeCell ref="F38:G38"/>
    <mergeCell ref="F39:G39"/>
    <mergeCell ref="F40:G40"/>
    <mergeCell ref="F29:G29"/>
    <mergeCell ref="F30:G30"/>
    <mergeCell ref="F31:G31"/>
    <mergeCell ref="F32:G32"/>
    <mergeCell ref="F33:G33"/>
    <mergeCell ref="F34:G34"/>
    <mergeCell ref="F11:G11"/>
    <mergeCell ref="F12:G12"/>
    <mergeCell ref="F13:G13"/>
    <mergeCell ref="F14:G14"/>
    <mergeCell ref="F15:G15"/>
    <mergeCell ref="F16:G16"/>
    <mergeCell ref="F23:G23"/>
    <mergeCell ref="F24:G24"/>
    <mergeCell ref="F25:G25"/>
    <mergeCell ref="F26:G26"/>
    <mergeCell ref="F27:G27"/>
    <mergeCell ref="F28:G28"/>
    <mergeCell ref="F36:G36"/>
    <mergeCell ref="D17:E17"/>
    <mergeCell ref="D37:E37"/>
    <mergeCell ref="D38:E38"/>
    <mergeCell ref="D24:E24"/>
    <mergeCell ref="D25:E25"/>
    <mergeCell ref="D26:E26"/>
    <mergeCell ref="D27:E27"/>
    <mergeCell ref="D28:E28"/>
    <mergeCell ref="D29:E29"/>
    <mergeCell ref="D18:E18"/>
    <mergeCell ref="D19:E19"/>
    <mergeCell ref="D20:E20"/>
    <mergeCell ref="D21:E21"/>
    <mergeCell ref="D22:E22"/>
    <mergeCell ref="D23:E23"/>
    <mergeCell ref="D34:E34"/>
    <mergeCell ref="D35:E35"/>
    <mergeCell ref="D36:E36"/>
    <mergeCell ref="A33:C33"/>
    <mergeCell ref="A34:C34"/>
    <mergeCell ref="F17:G17"/>
    <mergeCell ref="F18:G18"/>
    <mergeCell ref="F19:G19"/>
    <mergeCell ref="F20:G20"/>
    <mergeCell ref="F21:G21"/>
    <mergeCell ref="F22:G22"/>
    <mergeCell ref="F35:G35"/>
    <mergeCell ref="A23:C23"/>
    <mergeCell ref="A24:C24"/>
    <mergeCell ref="A25:C25"/>
    <mergeCell ref="D39:E39"/>
    <mergeCell ref="D40:E40"/>
    <mergeCell ref="D41:E41"/>
    <mergeCell ref="D30:E30"/>
    <mergeCell ref="D31:E31"/>
    <mergeCell ref="D32:E32"/>
    <mergeCell ref="D33:E33"/>
    <mergeCell ref="A26:C26"/>
    <mergeCell ref="A27:C27"/>
    <mergeCell ref="A28:C28"/>
    <mergeCell ref="A41:C41"/>
    <mergeCell ref="A35:C35"/>
    <mergeCell ref="A36:C36"/>
    <mergeCell ref="A37:C37"/>
    <mergeCell ref="A38:C38"/>
    <mergeCell ref="A39:C39"/>
    <mergeCell ref="A40:C40"/>
    <mergeCell ref="A29:C29"/>
    <mergeCell ref="A30:C30"/>
    <mergeCell ref="A31:C31"/>
    <mergeCell ref="A32:C32"/>
    <mergeCell ref="A17:C17"/>
    <mergeCell ref="A18:C18"/>
    <mergeCell ref="A19:C19"/>
    <mergeCell ref="A20:C20"/>
    <mergeCell ref="A21:C21"/>
    <mergeCell ref="A22:C22"/>
    <mergeCell ref="A12:C12"/>
    <mergeCell ref="A13:C13"/>
    <mergeCell ref="A14:C14"/>
    <mergeCell ref="A15:C15"/>
    <mergeCell ref="A16:C16"/>
    <mergeCell ref="A1:U2"/>
    <mergeCell ref="A4:C4"/>
    <mergeCell ref="D4:E4"/>
    <mergeCell ref="A5:C5"/>
    <mergeCell ref="D5:E5"/>
    <mergeCell ref="A8:C8"/>
    <mergeCell ref="D8:E8"/>
    <mergeCell ref="L4:N4"/>
    <mergeCell ref="L5:N5"/>
    <mergeCell ref="L7:N7"/>
    <mergeCell ref="F4:G4"/>
    <mergeCell ref="H4:I4"/>
    <mergeCell ref="F5:G5"/>
    <mergeCell ref="H5:I5"/>
    <mergeCell ref="A11:C11"/>
    <mergeCell ref="D11:E11"/>
    <mergeCell ref="D12:E12"/>
    <mergeCell ref="D13:E13"/>
    <mergeCell ref="D14:E14"/>
    <mergeCell ref="D15:E15"/>
    <mergeCell ref="D16:E16"/>
    <mergeCell ref="O4:P4"/>
    <mergeCell ref="O5:P5"/>
    <mergeCell ref="N11:O11"/>
    <mergeCell ref="P11:Q11"/>
    <mergeCell ref="K11:M11"/>
    <mergeCell ref="H12:I12"/>
    <mergeCell ref="H13:I13"/>
    <mergeCell ref="H14:I14"/>
    <mergeCell ref="H15:I15"/>
    <mergeCell ref="H16:I16"/>
    <mergeCell ref="K12:M12"/>
    <mergeCell ref="N12:O12"/>
    <mergeCell ref="P12:Q12"/>
    <mergeCell ref="K13:M13"/>
    <mergeCell ref="N13:O13"/>
    <mergeCell ref="P13:Q13"/>
    <mergeCell ref="K14:M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B1467-5D93-476A-8128-78E7CA4FE725}">
  <dimension ref="A1:U16"/>
  <sheetViews>
    <sheetView workbookViewId="0">
      <selection activeCell="B17" sqref="B17"/>
    </sheetView>
  </sheetViews>
  <sheetFormatPr defaultRowHeight="14.4" x14ac:dyDescent="0.3"/>
  <sheetData>
    <row r="1" spans="1:21" x14ac:dyDescent="0.3">
      <c r="A1" s="30" t="s">
        <v>21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pans="1:2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4" spans="1:21" x14ac:dyDescent="0.3">
      <c r="A4" s="17" t="s">
        <v>22</v>
      </c>
      <c r="B4" s="17"/>
      <c r="C4" s="17"/>
      <c r="D4" s="19"/>
      <c r="E4" s="19"/>
    </row>
    <row r="5" spans="1:21" x14ac:dyDescent="0.3">
      <c r="A5" s="18"/>
      <c r="B5" s="18"/>
      <c r="C5" s="18"/>
      <c r="D5" s="18" t="s">
        <v>97</v>
      </c>
      <c r="E5" s="18"/>
      <c r="F5" s="18" t="s">
        <v>105</v>
      </c>
      <c r="G5" s="18"/>
      <c r="H5" s="18" t="s">
        <v>106</v>
      </c>
      <c r="I5" s="18"/>
    </row>
    <row r="6" spans="1:21" x14ac:dyDescent="0.3">
      <c r="A6" s="18" t="s">
        <v>95</v>
      </c>
      <c r="B6" s="18"/>
      <c r="C6" s="18"/>
      <c r="D6" s="36">
        <f>Arrendar!F6</f>
        <v>842931.9007348147</v>
      </c>
      <c r="E6" s="18"/>
      <c r="F6" s="36">
        <f>-Comprar!D9</f>
        <v>994848.24963869608</v>
      </c>
      <c r="G6" s="18"/>
      <c r="H6" s="36">
        <f>-Comprar!D9</f>
        <v>994848.24963869608</v>
      </c>
      <c r="I6" s="18"/>
    </row>
    <row r="7" spans="1:21" x14ac:dyDescent="0.3">
      <c r="A7" s="18" t="s">
        <v>96</v>
      </c>
      <c r="B7" s="18"/>
      <c r="C7" s="18"/>
      <c r="D7" s="36">
        <f>Arrendar!O5</f>
        <v>1600</v>
      </c>
      <c r="E7" s="18"/>
      <c r="F7" s="36">
        <f>Comprar!D15+Comprar!O10+((Comprar!P14+Comprar!R14+Comprar!T14+Comprar!V14)/12)</f>
        <v>2249.46</v>
      </c>
      <c r="G7" s="18"/>
      <c r="H7" s="36">
        <f>F7</f>
        <v>2249.46</v>
      </c>
      <c r="I7" s="18"/>
    </row>
    <row r="8" spans="1:21" x14ac:dyDescent="0.3">
      <c r="A8" s="18" t="s">
        <v>23</v>
      </c>
      <c r="B8" s="18"/>
      <c r="C8" s="18"/>
      <c r="D8" s="36">
        <f>Arrendar!F8</f>
        <v>-576858.68709410448</v>
      </c>
      <c r="E8" s="18"/>
      <c r="F8" s="36">
        <f>Comprar!D10</f>
        <v>-75787.702295037685</v>
      </c>
      <c r="G8" s="18"/>
      <c r="H8" s="36">
        <f>Comprar!D9</f>
        <v>-994848.24963869608</v>
      </c>
      <c r="I8" s="18"/>
    </row>
    <row r="9" spans="1:21" x14ac:dyDescent="0.3">
      <c r="A9" s="18" t="s">
        <v>24</v>
      </c>
      <c r="B9" s="18"/>
      <c r="C9" s="18"/>
      <c r="D9" s="36">
        <f>F8-D8</f>
        <v>501070.98479906679</v>
      </c>
      <c r="E9" s="18"/>
    </row>
    <row r="10" spans="1:21" x14ac:dyDescent="0.3">
      <c r="A10" s="18" t="s">
        <v>25</v>
      </c>
      <c r="B10" s="18"/>
      <c r="C10" s="18"/>
      <c r="D10" s="43">
        <f>(F8-D8)/D8</f>
        <v>-0.86861998615845715</v>
      </c>
      <c r="E10" s="43"/>
    </row>
    <row r="12" spans="1:21" x14ac:dyDescent="0.3">
      <c r="B12" s="42" t="s">
        <v>107</v>
      </c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</row>
    <row r="13" spans="1:21" x14ac:dyDescent="0.3"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</row>
    <row r="14" spans="1:21" x14ac:dyDescent="0.3"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</row>
    <row r="15" spans="1:21" x14ac:dyDescent="0.3"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</row>
    <row r="16" spans="1:21" x14ac:dyDescent="0.3"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</row>
  </sheetData>
  <mergeCells count="24">
    <mergeCell ref="H6:I6"/>
    <mergeCell ref="H7:I7"/>
    <mergeCell ref="H8:I8"/>
    <mergeCell ref="A1:U2"/>
    <mergeCell ref="A4:C4"/>
    <mergeCell ref="D4:E4"/>
    <mergeCell ref="A5:C5"/>
    <mergeCell ref="D5:E5"/>
    <mergeCell ref="F5:G5"/>
    <mergeCell ref="H5:I5"/>
    <mergeCell ref="A6:C6"/>
    <mergeCell ref="A7:C7"/>
    <mergeCell ref="D6:E6"/>
    <mergeCell ref="F6:G6"/>
    <mergeCell ref="D7:E7"/>
    <mergeCell ref="F7:G7"/>
    <mergeCell ref="B12:S16"/>
    <mergeCell ref="D10:E10"/>
    <mergeCell ref="A8:C8"/>
    <mergeCell ref="A9:C9"/>
    <mergeCell ref="A10:C10"/>
    <mergeCell ref="D8:E8"/>
    <mergeCell ref="F8:G8"/>
    <mergeCell ref="D9:E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4BFD4-42FA-49A3-B67C-C4AF1C79766E}">
  <dimension ref="A1:U27"/>
  <sheetViews>
    <sheetView workbookViewId="0">
      <selection activeCell="M7" sqref="M7"/>
    </sheetView>
  </sheetViews>
  <sheetFormatPr defaultRowHeight="14.4" x14ac:dyDescent="0.3"/>
  <cols>
    <col min="1" max="1" width="11.33203125" bestFit="1" customWidth="1"/>
    <col min="3" max="3" width="13.21875" bestFit="1" customWidth="1"/>
    <col min="4" max="19" width="11.109375" bestFit="1" customWidth="1"/>
  </cols>
  <sheetData>
    <row r="1" spans="1:21" x14ac:dyDescent="0.3">
      <c r="A1" s="47" t="s">
        <v>101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</row>
    <row r="2" spans="1:21" x14ac:dyDescent="0.3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</row>
    <row r="3" spans="1:21" x14ac:dyDescent="0.3">
      <c r="A3" s="57" t="s">
        <v>108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</row>
    <row r="5" spans="1:21" x14ac:dyDescent="0.3">
      <c r="A5" s="19" t="s">
        <v>103</v>
      </c>
      <c r="B5" s="19"/>
      <c r="C5" s="14">
        <f>Premissas!D13</f>
        <v>3.8670000000000003E-2</v>
      </c>
      <c r="E5" s="19" t="s">
        <v>104</v>
      </c>
      <c r="F5" s="19"/>
      <c r="G5" s="19"/>
      <c r="H5" s="19"/>
      <c r="I5" s="44">
        <f>Arrendar!F8</f>
        <v>-576858.68709410448</v>
      </c>
      <c r="J5" s="19"/>
    </row>
    <row r="6" spans="1:21" x14ac:dyDescent="0.3">
      <c r="A6" s="19" t="s">
        <v>99</v>
      </c>
      <c r="B6" s="19"/>
      <c r="C6">
        <f>Premissas!D9</f>
        <v>390000</v>
      </c>
    </row>
    <row r="7" spans="1:21" x14ac:dyDescent="0.3">
      <c r="A7" s="19" t="s">
        <v>102</v>
      </c>
      <c r="B7" s="19"/>
      <c r="C7" s="15">
        <f>(C6*30*Premissas!$D$17)-((PMT((C5)/12,359,(C6-(C6*0.1)))*12)*30)-(Comprar!D6)-(Premissas!D20+Premissas!D21+Premissas!D22)</f>
        <v>582292.94889343251</v>
      </c>
    </row>
    <row r="8" spans="1:21" x14ac:dyDescent="0.3">
      <c r="A8" s="12"/>
      <c r="B8" s="12"/>
      <c r="C8" s="15"/>
    </row>
    <row r="9" spans="1:21" x14ac:dyDescent="0.3">
      <c r="D9" s="45" t="s">
        <v>103</v>
      </c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</row>
    <row r="10" spans="1:21" x14ac:dyDescent="0.3">
      <c r="C10" s="53">
        <f>((C6*30*Premissas!$D$17)+((PMT((C5)/12,359,(C6-(C6*0.1)))*12)*30)-(Comprar!D6)-(Premissas!D20+Premissas!D21+Premissas!D22))-I5</f>
        <v>-29829.479166317498</v>
      </c>
      <c r="D10" s="54">
        <v>0.02</v>
      </c>
      <c r="E10" s="54">
        <v>2.2499999999999999E-2</v>
      </c>
      <c r="F10" s="54">
        <v>2.5000000000000001E-2</v>
      </c>
      <c r="G10" s="54">
        <v>2.75E-2</v>
      </c>
      <c r="H10" s="54">
        <v>0.03</v>
      </c>
      <c r="I10" s="54">
        <v>3.2500000000000001E-2</v>
      </c>
      <c r="J10" s="54">
        <v>3.5000000000000003E-2</v>
      </c>
      <c r="K10" s="54">
        <v>3.7499999999999999E-2</v>
      </c>
      <c r="L10" s="54">
        <v>0.04</v>
      </c>
      <c r="M10" s="54">
        <v>4.2500000000000003E-2</v>
      </c>
      <c r="N10" s="54">
        <v>4.4999999999999998E-2</v>
      </c>
      <c r="O10" s="54">
        <v>4.7500000000000001E-2</v>
      </c>
      <c r="P10" s="54">
        <v>0.05</v>
      </c>
      <c r="Q10" s="54">
        <v>5.2499999999999998E-2</v>
      </c>
      <c r="R10" s="54">
        <v>5.5E-2</v>
      </c>
      <c r="S10" s="54">
        <v>5.7500000000000002E-2</v>
      </c>
    </row>
    <row r="11" spans="1:21" x14ac:dyDescent="0.3">
      <c r="B11" s="46" t="s">
        <v>99</v>
      </c>
      <c r="C11" s="55">
        <v>170000</v>
      </c>
      <c r="D11" s="56">
        <f t="dataTable" ref="D11:S27" dt2D="1" dtr="1" r1="C5" r2="C6"/>
        <v>162660.64825631201</v>
      </c>
      <c r="E11" s="56">
        <v>155709.10453102458</v>
      </c>
      <c r="F11" s="56">
        <v>148621.21599100379</v>
      </c>
      <c r="G11" s="56">
        <v>141398.44795498648</v>
      </c>
      <c r="H11" s="56">
        <v>134042.39358606108</v>
      </c>
      <c r="I11" s="56">
        <v>126554.76795409725</v>
      </c>
      <c r="J11" s="56">
        <v>118937.40174527268</v>
      </c>
      <c r="K11" s="56">
        <v>111192.23466238799</v>
      </c>
      <c r="L11" s="56">
        <v>103321.30856076081</v>
      </c>
      <c r="M11" s="56">
        <v>95326.760365120368</v>
      </c>
      <c r="N11" s="56">
        <v>87210.814813086996</v>
      </c>
      <c r="O11" s="56">
        <v>78975.777070549317</v>
      </c>
      <c r="P11" s="56">
        <v>70624.025263548363</v>
      </c>
      <c r="Q11" s="56">
        <v>62158.002970186062</v>
      </c>
      <c r="R11" s="56">
        <v>53580.211714615463</v>
      </c>
      <c r="S11" s="56">
        <v>44893.203503384138</v>
      </c>
    </row>
    <row r="12" spans="1:21" x14ac:dyDescent="0.3">
      <c r="B12" s="46"/>
      <c r="C12" s="55">
        <v>190000</v>
      </c>
      <c r="D12" s="56">
        <v>156660.59764992399</v>
      </c>
      <c r="E12" s="56">
        <v>148891.22525107325</v>
      </c>
      <c r="F12" s="56">
        <v>140969.46747105021</v>
      </c>
      <c r="G12" s="56">
        <v>132896.96201903094</v>
      </c>
      <c r="H12" s="56">
        <v>124675.48948905536</v>
      </c>
      <c r="I12" s="56">
        <v>116306.96672391926</v>
      </c>
      <c r="J12" s="56">
        <v>107793.43978464487</v>
      </c>
      <c r="K12" s="56">
        <v>99137.076574361883</v>
      </c>
      <c r="L12" s="56">
        <v>90340.159166660858</v>
      </c>
      <c r="M12" s="56">
        <v>81405.075889180531</v>
      </c>
      <c r="N12" s="56">
        <v>72334.313213378424</v>
      </c>
      <c r="O12" s="56">
        <v>63130.447501130402</v>
      </c>
      <c r="P12" s="56">
        <v>53796.136658011703</v>
      </c>
      <c r="Q12" s="56">
        <v>44334.11174190091</v>
      </c>
      <c r="R12" s="56">
        <v>34747.168573910254</v>
      </c>
      <c r="S12" s="56">
        <v>25038.159396651667</v>
      </c>
    </row>
    <row r="13" spans="1:21" x14ac:dyDescent="0.3">
      <c r="B13" s="46"/>
      <c r="C13" s="55">
        <v>210000</v>
      </c>
      <c r="D13" s="56">
        <v>150660.54704353597</v>
      </c>
      <c r="E13" s="56">
        <v>142073.34597112215</v>
      </c>
      <c r="F13" s="56">
        <v>133317.71895109653</v>
      </c>
      <c r="G13" s="56">
        <v>124395.47608307516</v>
      </c>
      <c r="H13" s="56">
        <v>115308.58539204963</v>
      </c>
      <c r="I13" s="56">
        <v>106059.1654937414</v>
      </c>
      <c r="J13" s="56">
        <v>96649.47782401694</v>
      </c>
      <c r="K13" s="56">
        <v>87081.91848633578</v>
      </c>
      <c r="L13" s="56">
        <v>77359.009772561025</v>
      </c>
      <c r="M13" s="56">
        <v>67483.391413240461</v>
      </c>
      <c r="N13" s="56">
        <v>57457.811613669968</v>
      </c>
      <c r="O13" s="56">
        <v>47285.117931711487</v>
      </c>
      <c r="P13" s="56">
        <v>36968.248052475043</v>
      </c>
      <c r="Q13" s="56">
        <v>26510.220513615874</v>
      </c>
      <c r="R13" s="56">
        <v>15914.125433205161</v>
      </c>
      <c r="S13" s="56">
        <v>5183.1152899193112</v>
      </c>
    </row>
    <row r="14" spans="1:21" x14ac:dyDescent="0.3">
      <c r="B14" s="46"/>
      <c r="C14" s="55">
        <v>230000</v>
      </c>
      <c r="D14" s="56">
        <v>144660.49643714807</v>
      </c>
      <c r="E14" s="56">
        <v>135255.46669117094</v>
      </c>
      <c r="F14" s="56">
        <v>125665.97043114295</v>
      </c>
      <c r="G14" s="56">
        <v>115893.99014711962</v>
      </c>
      <c r="H14" s="56">
        <v>105941.68129504391</v>
      </c>
      <c r="I14" s="56">
        <v>95811.364263563417</v>
      </c>
      <c r="J14" s="56">
        <v>85505.51586338901</v>
      </c>
      <c r="K14" s="56">
        <v>75026.760398309678</v>
      </c>
      <c r="L14" s="56">
        <v>64377.860378461191</v>
      </c>
      <c r="M14" s="56">
        <v>53561.706937300623</v>
      </c>
      <c r="N14" s="56">
        <v>42581.310013961396</v>
      </c>
      <c r="O14" s="56">
        <v>31439.788362292689</v>
      </c>
      <c r="P14" s="56">
        <v>20140.359446938382</v>
      </c>
      <c r="Q14" s="56">
        <v>8686.3292853307212</v>
      </c>
      <c r="R14" s="56">
        <v>-2918.9177075001644</v>
      </c>
      <c r="S14" s="56">
        <v>-14671.928816813161</v>
      </c>
    </row>
    <row r="15" spans="1:21" x14ac:dyDescent="0.3">
      <c r="B15" s="46"/>
      <c r="C15" s="55">
        <v>250000</v>
      </c>
      <c r="D15" s="56">
        <v>138660.44583076006</v>
      </c>
      <c r="E15" s="56">
        <v>128437.58741121972</v>
      </c>
      <c r="F15" s="56">
        <v>118014.22191118926</v>
      </c>
      <c r="G15" s="56">
        <v>107392.50421116385</v>
      </c>
      <c r="H15" s="56">
        <v>96574.77719803818</v>
      </c>
      <c r="I15" s="56">
        <v>85563.563033385552</v>
      </c>
      <c r="J15" s="56">
        <v>74361.553902761196</v>
      </c>
      <c r="K15" s="56">
        <v>62971.602310283575</v>
      </c>
      <c r="L15" s="56">
        <v>51396.710984361242</v>
      </c>
      <c r="M15" s="56">
        <v>39640.02246136067</v>
      </c>
      <c r="N15" s="56">
        <v>27704.808414252824</v>
      </c>
      <c r="O15" s="56">
        <v>15594.458792873775</v>
      </c>
      <c r="P15" s="56">
        <v>3312.4708414017223</v>
      </c>
      <c r="Q15" s="56">
        <v>-9137.5619429545477</v>
      </c>
      <c r="R15" s="56">
        <v>-21751.960848205374</v>
      </c>
      <c r="S15" s="56">
        <v>-34526.972923545633</v>
      </c>
    </row>
    <row r="16" spans="1:21" x14ac:dyDescent="0.3">
      <c r="B16" s="46"/>
      <c r="C16" s="55">
        <v>270000</v>
      </c>
      <c r="D16" s="56">
        <v>132660.39522437216</v>
      </c>
      <c r="E16" s="56">
        <v>121619.7081312685</v>
      </c>
      <c r="F16" s="56">
        <v>110362.47339123569</v>
      </c>
      <c r="G16" s="56">
        <v>98891.018275208189</v>
      </c>
      <c r="H16" s="56">
        <v>87207.873101032572</v>
      </c>
      <c r="I16" s="56">
        <v>75315.761803207453</v>
      </c>
      <c r="J16" s="56">
        <v>63217.591942133266</v>
      </c>
      <c r="K16" s="56">
        <v>50916.444222257473</v>
      </c>
      <c r="L16" s="56">
        <v>38415.561590261292</v>
      </c>
      <c r="M16" s="56">
        <v>25718.337985420716</v>
      </c>
      <c r="N16" s="56">
        <v>12828.306814544136</v>
      </c>
      <c r="O16" s="56">
        <v>-250.87077654502355</v>
      </c>
      <c r="P16" s="56">
        <v>-13515.417764134938</v>
      </c>
      <c r="Q16" s="56">
        <v>-26961.4531712397</v>
      </c>
      <c r="R16" s="56">
        <v>-40585.003988910466</v>
      </c>
      <c r="S16" s="56">
        <v>-54382.017030277988</v>
      </c>
    </row>
    <row r="17" spans="2:19" x14ac:dyDescent="0.3">
      <c r="B17" s="46"/>
      <c r="C17" s="55">
        <v>290000</v>
      </c>
      <c r="D17" s="56">
        <v>126660.34461798414</v>
      </c>
      <c r="E17" s="56">
        <v>114801.82885131729</v>
      </c>
      <c r="F17" s="56">
        <v>102710.724871282</v>
      </c>
      <c r="G17" s="56">
        <v>90389.532339252532</v>
      </c>
      <c r="H17" s="56">
        <v>77840.969004026731</v>
      </c>
      <c r="I17" s="56">
        <v>65067.960573029588</v>
      </c>
      <c r="J17" s="56">
        <v>52073.629981505452</v>
      </c>
      <c r="K17" s="56">
        <v>38861.28613423137</v>
      </c>
      <c r="L17" s="56">
        <v>25434.412196161458</v>
      </c>
      <c r="M17" s="56">
        <v>11796.653509480879</v>
      </c>
      <c r="N17" s="56">
        <v>-2048.1947851643199</v>
      </c>
      <c r="O17" s="56">
        <v>-16096.200345963938</v>
      </c>
      <c r="P17" s="56">
        <v>-30343.306369671482</v>
      </c>
      <c r="Q17" s="56">
        <v>-44785.344399524853</v>
      </c>
      <c r="R17" s="56">
        <v>-59418.047129615676</v>
      </c>
      <c r="S17" s="56">
        <v>-74237.06113701046</v>
      </c>
    </row>
    <row r="18" spans="2:19" x14ac:dyDescent="0.3">
      <c r="B18" s="46"/>
      <c r="C18" s="55">
        <v>310000</v>
      </c>
      <c r="D18" s="56">
        <v>120660.29401159624</v>
      </c>
      <c r="E18" s="56">
        <v>107983.94957136607</v>
      </c>
      <c r="F18" s="56">
        <v>95058.976351328311</v>
      </c>
      <c r="G18" s="56">
        <v>81888.046403296874</v>
      </c>
      <c r="H18" s="56">
        <v>68474.064907021006</v>
      </c>
      <c r="I18" s="56">
        <v>54820.159342851606</v>
      </c>
      <c r="J18" s="56">
        <v>40929.668020877521</v>
      </c>
      <c r="K18" s="56">
        <v>26806.128046205267</v>
      </c>
      <c r="L18" s="56">
        <v>12453.262802061625</v>
      </c>
      <c r="M18" s="56">
        <v>-2125.0309664591914</v>
      </c>
      <c r="N18" s="56">
        <v>-16924.696384872776</v>
      </c>
      <c r="O18" s="56">
        <v>-31941.529915382853</v>
      </c>
      <c r="P18" s="56">
        <v>-47171.194975208142</v>
      </c>
      <c r="Q18" s="56">
        <v>-62609.235627809889</v>
      </c>
      <c r="R18" s="56">
        <v>-78251.090270321118</v>
      </c>
      <c r="S18" s="56">
        <v>-94092.105243742815</v>
      </c>
    </row>
    <row r="19" spans="2:19" x14ac:dyDescent="0.3">
      <c r="B19" s="46"/>
      <c r="C19" s="55">
        <v>330000</v>
      </c>
      <c r="D19" s="56">
        <v>114660.24340520822</v>
      </c>
      <c r="E19" s="56">
        <v>101166.07029141486</v>
      </c>
      <c r="F19" s="56">
        <v>87407.227831374737</v>
      </c>
      <c r="G19" s="56">
        <v>73386.5604673411</v>
      </c>
      <c r="H19" s="56">
        <v>59107.160810015397</v>
      </c>
      <c r="I19" s="56">
        <v>44572.358112673741</v>
      </c>
      <c r="J19" s="56">
        <v>29785.706060249708</v>
      </c>
      <c r="K19" s="56">
        <v>14750.969958179281</v>
      </c>
      <c r="L19" s="56">
        <v>-527.88659203832503</v>
      </c>
      <c r="M19" s="56">
        <v>-16046.715442399029</v>
      </c>
      <c r="N19" s="56">
        <v>-31801.197984581464</v>
      </c>
      <c r="O19" s="56">
        <v>-47786.859484801651</v>
      </c>
      <c r="P19" s="56">
        <v>-63999.083580744802</v>
      </c>
      <c r="Q19" s="56">
        <v>-80433.126856095158</v>
      </c>
      <c r="R19" s="56">
        <v>-97084.133411026327</v>
      </c>
      <c r="S19" s="56">
        <v>-113947.1493504754</v>
      </c>
    </row>
    <row r="20" spans="2:19" x14ac:dyDescent="0.3">
      <c r="B20" s="46"/>
      <c r="C20" s="55">
        <v>350000</v>
      </c>
      <c r="D20" s="56">
        <v>108660.19279882021</v>
      </c>
      <c r="E20" s="56">
        <v>94348.191011463758</v>
      </c>
      <c r="F20" s="56">
        <v>79755.479311421048</v>
      </c>
      <c r="G20" s="56">
        <v>64885.074531385442</v>
      </c>
      <c r="H20" s="56">
        <v>49740.256713009672</v>
      </c>
      <c r="I20" s="56">
        <v>34324.556882495759</v>
      </c>
      <c r="J20" s="56">
        <v>18641.744099621777</v>
      </c>
      <c r="K20" s="56">
        <v>2695.811870153062</v>
      </c>
      <c r="L20" s="56">
        <v>-13509.035986138275</v>
      </c>
      <c r="M20" s="56">
        <v>-29968.399918338982</v>
      </c>
      <c r="N20" s="56">
        <v>-46677.699584290036</v>
      </c>
      <c r="O20" s="56">
        <v>-63632.189054220682</v>
      </c>
      <c r="P20" s="56">
        <v>-80826.972186281462</v>
      </c>
      <c r="Q20" s="56">
        <v>-98257.018084380194</v>
      </c>
      <c r="R20" s="56">
        <v>-115917.17655173142</v>
      </c>
      <c r="S20" s="56">
        <v>-133802.19345720776</v>
      </c>
    </row>
    <row r="21" spans="2:19" x14ac:dyDescent="0.3">
      <c r="B21" s="46"/>
      <c r="C21" s="55">
        <v>370000</v>
      </c>
      <c r="D21" s="56">
        <v>102660.14219243219</v>
      </c>
      <c r="E21" s="56">
        <v>87530.311731512542</v>
      </c>
      <c r="F21" s="56">
        <v>72103.730791467475</v>
      </c>
      <c r="G21" s="56">
        <v>56383.588595429785</v>
      </c>
      <c r="H21" s="56">
        <v>40373.352616003831</v>
      </c>
      <c r="I21" s="56">
        <v>24076.755652317894</v>
      </c>
      <c r="J21" s="56">
        <v>7497.7821389938472</v>
      </c>
      <c r="K21" s="56">
        <v>-9359.3462178730406</v>
      </c>
      <c r="L21" s="56">
        <v>-26490.185380238225</v>
      </c>
      <c r="M21" s="56">
        <v>-43890.084394278936</v>
      </c>
      <c r="N21" s="56">
        <v>-61554.201183998608</v>
      </c>
      <c r="O21" s="56">
        <v>-79477.51862363948</v>
      </c>
      <c r="P21" s="56">
        <v>-97654.860791818006</v>
      </c>
      <c r="Q21" s="56">
        <v>-116080.90931266535</v>
      </c>
      <c r="R21" s="56">
        <v>-134750.21969243663</v>
      </c>
      <c r="S21" s="56">
        <v>-153657.23756394023</v>
      </c>
    </row>
    <row r="22" spans="2:19" x14ac:dyDescent="0.3">
      <c r="B22" s="46"/>
      <c r="C22" s="55">
        <v>390000</v>
      </c>
      <c r="D22" s="56">
        <v>96660.091586044291</v>
      </c>
      <c r="E22" s="56">
        <v>80712.432451561326</v>
      </c>
      <c r="F22" s="56">
        <v>64451.982271513902</v>
      </c>
      <c r="G22" s="56">
        <v>47882.102659474127</v>
      </c>
      <c r="H22" s="56">
        <v>31006.448518998222</v>
      </c>
      <c r="I22" s="56">
        <v>13828.954422139795</v>
      </c>
      <c r="J22" s="56">
        <v>-3646.1798216340831</v>
      </c>
      <c r="K22" s="56">
        <v>-21414.504305899143</v>
      </c>
      <c r="L22" s="56">
        <v>-39471.334774338058</v>
      </c>
      <c r="M22" s="56">
        <v>-57811.768870218773</v>
      </c>
      <c r="N22" s="56">
        <v>-76430.702783707064</v>
      </c>
      <c r="O22" s="56">
        <v>-95322.848193058278</v>
      </c>
      <c r="P22" s="56">
        <v>-114482.74939735478</v>
      </c>
      <c r="Q22" s="56">
        <v>-133904.8005409505</v>
      </c>
      <c r="R22" s="56">
        <v>-153583.26283314184</v>
      </c>
      <c r="S22" s="56">
        <v>-173512.28167067259</v>
      </c>
    </row>
    <row r="23" spans="2:19" x14ac:dyDescent="0.3">
      <c r="B23" s="46"/>
      <c r="C23" s="55">
        <v>410000</v>
      </c>
      <c r="D23" s="56">
        <v>90660.040979656274</v>
      </c>
      <c r="E23" s="56">
        <v>73894.55317161011</v>
      </c>
      <c r="F23" s="56">
        <v>56800.233751560212</v>
      </c>
      <c r="G23" s="56">
        <v>39380.616723518469</v>
      </c>
      <c r="H23" s="56">
        <v>21639.544421992381</v>
      </c>
      <c r="I23" s="56">
        <v>3581.1531919619301</v>
      </c>
      <c r="J23" s="56">
        <v>-14790.141782262013</v>
      </c>
      <c r="K23" s="56">
        <v>-33469.662393925246</v>
      </c>
      <c r="L23" s="56">
        <v>-52452.484168437892</v>
      </c>
      <c r="M23" s="56">
        <v>-71733.453346158727</v>
      </c>
      <c r="N23" s="56">
        <v>-91307.204383415752</v>
      </c>
      <c r="O23" s="56">
        <v>-111168.17776247731</v>
      </c>
      <c r="P23" s="56">
        <v>-131310.63800289133</v>
      </c>
      <c r="Q23" s="56">
        <v>-151728.69176923565</v>
      </c>
      <c r="R23" s="56">
        <v>-172416.30597384705</v>
      </c>
      <c r="S23" s="56">
        <v>-193367.32577740506</v>
      </c>
    </row>
    <row r="24" spans="2:19" x14ac:dyDescent="0.3">
      <c r="B24" s="46"/>
      <c r="C24" s="55">
        <v>430000</v>
      </c>
      <c r="D24" s="56">
        <v>84659.990373268258</v>
      </c>
      <c r="E24" s="56">
        <v>67076.673891658895</v>
      </c>
      <c r="F24" s="56">
        <v>49148.485231606639</v>
      </c>
      <c r="G24" s="56">
        <v>30879.130787562695</v>
      </c>
      <c r="H24" s="56">
        <v>12272.640324986656</v>
      </c>
      <c r="I24" s="56">
        <v>-6666.6480382159352</v>
      </c>
      <c r="J24" s="56">
        <v>-25934.103742889827</v>
      </c>
      <c r="K24" s="56">
        <v>-45524.820481951232</v>
      </c>
      <c r="L24" s="56">
        <v>-65433.633562537725</v>
      </c>
      <c r="M24" s="56">
        <v>-85655.137822098681</v>
      </c>
      <c r="N24" s="56">
        <v>-106183.70598312432</v>
      </c>
      <c r="O24" s="56">
        <v>-127013.50733189611</v>
      </c>
      <c r="P24" s="56">
        <v>-148138.52660842799</v>
      </c>
      <c r="Q24" s="56">
        <v>-169552.5829975208</v>
      </c>
      <c r="R24" s="56">
        <v>-191249.34911455214</v>
      </c>
      <c r="S24" s="56">
        <v>-213222.36988413741</v>
      </c>
    </row>
    <row r="25" spans="2:19" x14ac:dyDescent="0.3">
      <c r="B25" s="46"/>
      <c r="C25" s="55">
        <v>450000</v>
      </c>
      <c r="D25" s="56">
        <v>78659.939766880241</v>
      </c>
      <c r="E25" s="56">
        <v>60258.794611707563</v>
      </c>
      <c r="F25" s="56">
        <v>41496.736711652833</v>
      </c>
      <c r="G25" s="56">
        <v>22377.644851607038</v>
      </c>
      <c r="H25" s="56">
        <v>2905.7362279809313</v>
      </c>
      <c r="I25" s="56">
        <v>-16914.449268394033</v>
      </c>
      <c r="J25" s="56">
        <v>-37078.065703517757</v>
      </c>
      <c r="K25" s="56">
        <v>-57579.978569977451</v>
      </c>
      <c r="L25" s="56">
        <v>-78414.782956637559</v>
      </c>
      <c r="M25" s="56">
        <v>-99576.822298038518</v>
      </c>
      <c r="N25" s="56">
        <v>-121060.20758283278</v>
      </c>
      <c r="O25" s="56">
        <v>-142858.83690131491</v>
      </c>
      <c r="P25" s="56">
        <v>-164966.41521396465</v>
      </c>
      <c r="Q25" s="56">
        <v>-187376.47422580596</v>
      </c>
      <c r="R25" s="56">
        <v>-210082.39225525747</v>
      </c>
      <c r="S25" s="56">
        <v>-233077.41399086989</v>
      </c>
    </row>
    <row r="26" spans="2:19" x14ac:dyDescent="0.3">
      <c r="B26" s="46"/>
      <c r="C26" s="55">
        <v>470000</v>
      </c>
      <c r="D26" s="56">
        <v>72659.889160492341</v>
      </c>
      <c r="E26" s="56">
        <v>53440.915331756463</v>
      </c>
      <c r="F26" s="56">
        <v>33844.98819169926</v>
      </c>
      <c r="G26" s="56">
        <v>13876.15891565138</v>
      </c>
      <c r="H26" s="56">
        <v>-6461.1678690247936</v>
      </c>
      <c r="I26" s="56">
        <v>-27162.250498572015</v>
      </c>
      <c r="J26" s="56">
        <v>-48222.027664145571</v>
      </c>
      <c r="K26" s="56">
        <v>-69635.136658003554</v>
      </c>
      <c r="L26" s="56">
        <v>-91395.932350737508</v>
      </c>
      <c r="M26" s="56">
        <v>-113498.50677397847</v>
      </c>
      <c r="N26" s="56">
        <v>-135936.70918254135</v>
      </c>
      <c r="O26" s="56">
        <v>-158704.16647073382</v>
      </c>
      <c r="P26" s="56">
        <v>-181794.30381950119</v>
      </c>
      <c r="Q26" s="56">
        <v>-205200.36545409122</v>
      </c>
      <c r="R26" s="56">
        <v>-228915.43539596279</v>
      </c>
      <c r="S26" s="56">
        <v>-252932.45809760236</v>
      </c>
    </row>
    <row r="27" spans="2:19" x14ac:dyDescent="0.3">
      <c r="B27" s="46"/>
      <c r="C27" s="55">
        <v>490000</v>
      </c>
      <c r="D27" s="56">
        <v>66659.838554104324</v>
      </c>
      <c r="E27" s="56">
        <v>46623.036051805131</v>
      </c>
      <c r="F27" s="56">
        <v>26193.239671745687</v>
      </c>
      <c r="G27" s="56">
        <v>5374.6729796958389</v>
      </c>
      <c r="H27" s="56">
        <v>-15828.071966030519</v>
      </c>
      <c r="I27" s="56">
        <v>-37410.051728749997</v>
      </c>
      <c r="J27" s="56">
        <v>-59365.989624773501</v>
      </c>
      <c r="K27" s="56">
        <v>-81690.294746029656</v>
      </c>
      <c r="L27" s="56">
        <v>-104377.08174483734</v>
      </c>
      <c r="M27" s="56">
        <v>-127420.19124991843</v>
      </c>
      <c r="N27" s="56">
        <v>-150813.21078225004</v>
      </c>
      <c r="O27" s="56">
        <v>-174549.49604015285</v>
      </c>
      <c r="P27" s="56">
        <v>-198622.19242503785</v>
      </c>
      <c r="Q27" s="56">
        <v>-223024.25668237614</v>
      </c>
      <c r="R27" s="56">
        <v>-247748.47853666788</v>
      </c>
      <c r="S27" s="56">
        <v>-272787.50220433471</v>
      </c>
    </row>
  </sheetData>
  <mergeCells count="9">
    <mergeCell ref="A1:U2"/>
    <mergeCell ref="A3:U3"/>
    <mergeCell ref="E5:H5"/>
    <mergeCell ref="I5:J5"/>
    <mergeCell ref="A7:B7"/>
    <mergeCell ref="D9:S9"/>
    <mergeCell ref="B11:B27"/>
    <mergeCell ref="A5:B5"/>
    <mergeCell ref="A6:B6"/>
  </mergeCells>
  <conditionalFormatting sqref="D11:S27">
    <cfRule type="colorScale" priority="1">
      <colorScale>
        <cfvo type="min"/>
        <cfvo type="num" val="0"/>
        <cfvo type="max"/>
        <color rgb="FFF8696B"/>
        <color rgb="FFFFEB84"/>
        <color rgb="FF63BE7B"/>
      </colorScale>
    </cfRule>
    <cfRule type="colorScale" priority="2">
      <colorScale>
        <cfvo type="min"/>
        <cfvo type="percentile" val="0"/>
        <cfvo type="max"/>
        <color rgb="FFF8696B"/>
        <color rgb="FFFFEB84"/>
        <color rgb="FF63BE7B"/>
      </colorScale>
    </cfRule>
    <cfRule type="colorScale" priority="3">
      <colorScale>
        <cfvo type="min"/>
        <cfvo type="max"/>
        <color rgb="FFFF0000"/>
        <color theme="9" tint="0.39997558519241921"/>
      </colorScale>
    </cfRule>
    <cfRule type="colorScale" priority="4">
      <colorScale>
        <cfvo type="min"/>
        <cfvo type="max"/>
        <color theme="9" tint="-0.249977111117893"/>
        <color rgb="FFFFC000"/>
      </colorScale>
    </cfRule>
    <cfRule type="colorScale" priority="5">
      <colorScale>
        <cfvo type="min"/>
        <cfvo type="max"/>
        <color rgb="FF00B050"/>
        <color rgb="FFFFEF9C"/>
      </colorScale>
    </cfRule>
  </conditionalFormatting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88658-55B4-48DB-8A0F-08B0BF20FBD4}">
  <dimension ref="A1:U12"/>
  <sheetViews>
    <sheetView workbookViewId="0">
      <selection activeCell="I19" sqref="I19"/>
    </sheetView>
  </sheetViews>
  <sheetFormatPr defaultRowHeight="14.4" x14ac:dyDescent="0.3"/>
  <cols>
    <col min="1" max="1" width="11.33203125" bestFit="1" customWidth="1"/>
    <col min="3" max="3" width="11.33203125" bestFit="1" customWidth="1"/>
  </cols>
  <sheetData>
    <row r="1" spans="1:21" x14ac:dyDescent="0.3">
      <c r="A1" s="47" t="s">
        <v>55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</row>
    <row r="2" spans="1:21" x14ac:dyDescent="0.3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</row>
    <row r="4" spans="1:21" x14ac:dyDescent="0.3">
      <c r="A4" s="1" t="s">
        <v>36</v>
      </c>
    </row>
    <row r="5" spans="1:21" x14ac:dyDescent="0.3">
      <c r="A5" s="49" t="s">
        <v>37</v>
      </c>
      <c r="B5" s="49"/>
      <c r="C5" s="49"/>
      <c r="D5" s="3" t="s">
        <v>39</v>
      </c>
      <c r="E5" s="49" t="s">
        <v>40</v>
      </c>
      <c r="F5" s="49"/>
    </row>
    <row r="6" spans="1:21" x14ac:dyDescent="0.3">
      <c r="A6" s="3"/>
      <c r="B6" s="3" t="s">
        <v>38</v>
      </c>
      <c r="C6" s="5">
        <v>106346</v>
      </c>
      <c r="D6" s="4">
        <v>0</v>
      </c>
      <c r="E6" s="49"/>
      <c r="F6" s="49"/>
    </row>
    <row r="7" spans="1:21" x14ac:dyDescent="0.3">
      <c r="A7" s="5">
        <v>106346</v>
      </c>
      <c r="B7" s="3" t="s">
        <v>38</v>
      </c>
      <c r="C7" s="5">
        <v>145470</v>
      </c>
      <c r="D7" s="4">
        <v>0.02</v>
      </c>
      <c r="E7" s="48">
        <v>2126.92</v>
      </c>
      <c r="F7" s="48"/>
    </row>
    <row r="8" spans="1:21" x14ac:dyDescent="0.3">
      <c r="A8" s="5">
        <v>145470</v>
      </c>
      <c r="B8" s="3" t="s">
        <v>38</v>
      </c>
      <c r="C8" s="5">
        <v>198347</v>
      </c>
      <c r="D8" s="4">
        <v>0.05</v>
      </c>
      <c r="E8" s="48">
        <v>6491.02</v>
      </c>
      <c r="F8" s="48"/>
    </row>
    <row r="9" spans="1:21" x14ac:dyDescent="0.3">
      <c r="A9" s="5">
        <v>198347</v>
      </c>
      <c r="B9" s="3" t="s">
        <v>38</v>
      </c>
      <c r="C9" s="5">
        <v>330539</v>
      </c>
      <c r="D9" s="4">
        <v>7.0000000000000007E-2</v>
      </c>
      <c r="E9" s="48">
        <v>10457.959999999999</v>
      </c>
      <c r="F9" s="48"/>
    </row>
    <row r="10" spans="1:21" x14ac:dyDescent="0.3">
      <c r="A10" s="6">
        <v>330539</v>
      </c>
      <c r="B10" s="7" t="s">
        <v>38</v>
      </c>
      <c r="C10" s="6">
        <v>660982</v>
      </c>
      <c r="D10" s="8">
        <v>0.08</v>
      </c>
      <c r="E10" s="50">
        <v>13763.35</v>
      </c>
      <c r="F10" s="50"/>
    </row>
    <row r="11" spans="1:21" x14ac:dyDescent="0.3">
      <c r="A11" s="5">
        <v>660982</v>
      </c>
      <c r="B11" s="3" t="s">
        <v>38</v>
      </c>
      <c r="C11" s="5">
        <v>1150853</v>
      </c>
      <c r="D11" s="51">
        <v>0.06</v>
      </c>
      <c r="E11" s="49"/>
      <c r="F11" s="49"/>
    </row>
    <row r="12" spans="1:21" x14ac:dyDescent="0.3">
      <c r="A12" s="5">
        <v>1150853</v>
      </c>
      <c r="B12" s="49"/>
      <c r="C12" s="49"/>
      <c r="D12" s="52">
        <v>7.4999999999999997E-2</v>
      </c>
      <c r="E12" s="49"/>
      <c r="F12" s="49"/>
    </row>
  </sheetData>
  <mergeCells count="11">
    <mergeCell ref="B12:C12"/>
    <mergeCell ref="E9:F9"/>
    <mergeCell ref="E10:F10"/>
    <mergeCell ref="D11:F11"/>
    <mergeCell ref="D12:F12"/>
    <mergeCell ref="E8:F8"/>
    <mergeCell ref="A1:U2"/>
    <mergeCell ref="A5:C5"/>
    <mergeCell ref="E5:F5"/>
    <mergeCell ref="E6:F6"/>
    <mergeCell ref="E7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6</vt:i4>
      </vt:variant>
    </vt:vector>
  </HeadingPairs>
  <TitlesOfParts>
    <vt:vector size="6" baseType="lpstr">
      <vt:lpstr>Premissas</vt:lpstr>
      <vt:lpstr>Comprar</vt:lpstr>
      <vt:lpstr>Arrendar</vt:lpstr>
      <vt:lpstr>Comparação final</vt:lpstr>
      <vt:lpstr>Sensibilidade</vt:lpstr>
      <vt:lpstr>Anexo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Patrícia Ramos</dc:creator>
  <cp:lastModifiedBy>Ana Patrícia Mesquita Ramos</cp:lastModifiedBy>
  <dcterms:created xsi:type="dcterms:W3CDTF">2015-06-05T18:19:34Z</dcterms:created>
  <dcterms:modified xsi:type="dcterms:W3CDTF">2026-02-12T15:26:18Z</dcterms:modified>
</cp:coreProperties>
</file>